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table-criteries-of-parts" sheetId="1" r:id="rId1"/>
  </sheets>
  <calcPr calcId="0"/>
</workbook>
</file>

<file path=xl/calcChain.xml><?xml version="1.0" encoding="utf-8"?>
<calcChain xmlns="http://schemas.openxmlformats.org/spreadsheetml/2006/main">
  <c r="C2" i="1"/>
  <c r="D2"/>
  <c r="E2"/>
  <c r="F2"/>
  <c r="G2"/>
  <c r="C3"/>
  <c r="D3"/>
  <c r="E3"/>
  <c r="F3"/>
  <c r="G3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146"/>
  <c r="D146"/>
  <c r="E146"/>
  <c r="F146"/>
  <c r="G146"/>
  <c r="C147"/>
  <c r="D147"/>
  <c r="E147"/>
  <c r="F147"/>
  <c r="G147"/>
  <c r="C148"/>
  <c r="D148"/>
  <c r="E148"/>
  <c r="F148"/>
  <c r="G148"/>
  <c r="C149"/>
  <c r="D149"/>
  <c r="E149"/>
  <c r="F149"/>
  <c r="G149"/>
  <c r="C150"/>
  <c r="D150"/>
  <c r="E150"/>
  <c r="F150"/>
  <c r="G150"/>
  <c r="C151"/>
  <c r="D151"/>
  <c r="E151"/>
  <c r="F151"/>
  <c r="G151"/>
  <c r="C152"/>
  <c r="D152"/>
  <c r="E152"/>
  <c r="F152"/>
  <c r="G152"/>
  <c r="C153"/>
  <c r="D153"/>
  <c r="E153"/>
  <c r="F153"/>
  <c r="G153"/>
  <c r="C154"/>
  <c r="D154"/>
  <c r="E154"/>
  <c r="F154"/>
  <c r="G154"/>
  <c r="C155"/>
  <c r="D155"/>
  <c r="E155"/>
  <c r="F155"/>
  <c r="G155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160"/>
  <c r="D160"/>
  <c r="E160"/>
  <c r="F160"/>
  <c r="G160"/>
  <c r="C161"/>
  <c r="D161"/>
  <c r="E161"/>
  <c r="F161"/>
  <c r="G161"/>
  <c r="C162"/>
  <c r="D162"/>
  <c r="E162"/>
  <c r="F162"/>
  <c r="G162"/>
  <c r="C163"/>
  <c r="D163"/>
  <c r="E163"/>
  <c r="F163"/>
  <c r="G163"/>
  <c r="C16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C175"/>
  <c r="D175"/>
  <c r="E175"/>
  <c r="F175"/>
  <c r="G175"/>
  <c r="C176"/>
  <c r="D176"/>
  <c r="E176"/>
  <c r="F176"/>
  <c r="G176"/>
  <c r="C177"/>
  <c r="D177"/>
  <c r="E177"/>
  <c r="F177"/>
  <c r="G177"/>
  <c r="C178"/>
  <c r="D178"/>
  <c r="E178"/>
  <c r="F178"/>
  <c r="G178"/>
  <c r="C179"/>
  <c r="D179"/>
  <c r="E179"/>
  <c r="F179"/>
  <c r="G179"/>
  <c r="C180"/>
  <c r="D180"/>
  <c r="E180"/>
  <c r="F180"/>
  <c r="G180"/>
  <c r="C181"/>
  <c r="D181"/>
  <c r="E181"/>
  <c r="F181"/>
  <c r="G181"/>
  <c r="C182"/>
  <c r="D182"/>
  <c r="E182"/>
  <c r="F182"/>
  <c r="G182"/>
  <c r="C183"/>
  <c r="D183"/>
  <c r="E183"/>
  <c r="F183"/>
  <c r="G183"/>
  <c r="C184"/>
  <c r="D184"/>
  <c r="E184"/>
  <c r="F184"/>
  <c r="G184"/>
  <c r="C185"/>
  <c r="D185"/>
  <c r="E185"/>
  <c r="F185"/>
  <c r="G185"/>
  <c r="C186"/>
  <c r="D186"/>
  <c r="E186"/>
  <c r="F186"/>
  <c r="G186"/>
  <c r="C187"/>
  <c r="D187"/>
  <c r="E187"/>
  <c r="F187"/>
  <c r="G187"/>
  <c r="C188"/>
  <c r="D188"/>
  <c r="E188"/>
  <c r="F188"/>
  <c r="G188"/>
  <c r="C189"/>
  <c r="D189"/>
  <c r="E189"/>
  <c r="F189"/>
  <c r="G189"/>
  <c r="C190"/>
  <c r="D190"/>
  <c r="E190"/>
  <c r="F190"/>
  <c r="G190"/>
  <c r="C191"/>
  <c r="D191"/>
  <c r="E191"/>
  <c r="F191"/>
  <c r="G191"/>
  <c r="C192"/>
  <c r="D192"/>
  <c r="E192"/>
  <c r="F192"/>
  <c r="G192"/>
  <c r="C193"/>
  <c r="D193"/>
  <c r="E193"/>
  <c r="F193"/>
  <c r="G193"/>
  <c r="C194"/>
  <c r="D194"/>
  <c r="E194"/>
  <c r="F194"/>
  <c r="G194"/>
  <c r="C195"/>
  <c r="D195"/>
  <c r="E195"/>
  <c r="F195"/>
  <c r="G195"/>
  <c r="C196"/>
  <c r="D196"/>
  <c r="E196"/>
  <c r="F196"/>
  <c r="G196"/>
  <c r="C197"/>
  <c r="D197"/>
  <c r="E197"/>
  <c r="F197"/>
  <c r="G197"/>
  <c r="C198"/>
  <c r="D198"/>
  <c r="E198"/>
  <c r="F198"/>
  <c r="G198"/>
  <c r="C199"/>
  <c r="D199"/>
  <c r="E199"/>
  <c r="F199"/>
  <c r="G199"/>
  <c r="C200"/>
  <c r="D200"/>
  <c r="E200"/>
  <c r="F200"/>
  <c r="G200"/>
  <c r="C201"/>
  <c r="D201"/>
  <c r="E201"/>
  <c r="F201"/>
  <c r="G201"/>
  <c r="C202"/>
  <c r="D202"/>
  <c r="E202"/>
  <c r="F202"/>
  <c r="G202"/>
  <c r="C203"/>
  <c r="D203"/>
  <c r="E203"/>
  <c r="F203"/>
  <c r="G203"/>
  <c r="C204"/>
  <c r="D204"/>
  <c r="E204"/>
  <c r="F204"/>
  <c r="G204"/>
  <c r="C205"/>
  <c r="D205"/>
  <c r="E205"/>
  <c r="F205"/>
  <c r="G205"/>
  <c r="C206"/>
  <c r="D206"/>
  <c r="E206"/>
  <c r="F206"/>
  <c r="G206"/>
  <c r="C207"/>
  <c r="D207"/>
  <c r="E207"/>
  <c r="F207"/>
  <c r="G207"/>
  <c r="C208"/>
  <c r="D208"/>
  <c r="E208"/>
  <c r="F208"/>
  <c r="G208"/>
  <c r="C209"/>
  <c r="D209"/>
  <c r="E209"/>
  <c r="F209"/>
  <c r="G209"/>
  <c r="C210"/>
  <c r="D210"/>
  <c r="E210"/>
  <c r="F210"/>
  <c r="G210"/>
  <c r="C211"/>
  <c r="D211"/>
  <c r="E211"/>
  <c r="F211"/>
  <c r="G211"/>
  <c r="C212"/>
  <c r="D212"/>
  <c r="E212"/>
  <c r="F212"/>
  <c r="G212"/>
  <c r="C213"/>
  <c r="D213"/>
  <c r="E213"/>
  <c r="F213"/>
  <c r="G213"/>
  <c r="C214"/>
  <c r="D214"/>
  <c r="E214"/>
  <c r="F214"/>
  <c r="G214"/>
  <c r="C215"/>
  <c r="D215"/>
  <c r="E215"/>
  <c r="F215"/>
  <c r="G215"/>
  <c r="C216"/>
  <c r="D216"/>
  <c r="E216"/>
  <c r="F216"/>
  <c r="G216"/>
  <c r="C217"/>
  <c r="D217"/>
  <c r="E217"/>
  <c r="F217"/>
  <c r="G217"/>
  <c r="C218"/>
  <c r="D218"/>
  <c r="E218"/>
  <c r="F218"/>
  <c r="G218"/>
  <c r="C219"/>
  <c r="D219"/>
  <c r="E219"/>
  <c r="F219"/>
  <c r="G219"/>
  <c r="C220"/>
  <c r="D220"/>
  <c r="E220"/>
  <c r="F220"/>
  <c r="G220"/>
  <c r="C221"/>
  <c r="D221"/>
  <c r="E221"/>
  <c r="F221"/>
  <c r="G221"/>
  <c r="C222"/>
  <c r="D222"/>
  <c r="E222"/>
  <c r="F222"/>
  <c r="G222"/>
  <c r="C223"/>
  <c r="D223"/>
  <c r="E223"/>
  <c r="F223"/>
  <c r="G223"/>
  <c r="C224"/>
  <c r="D224"/>
  <c r="E224"/>
  <c r="F224"/>
  <c r="G224"/>
  <c r="C225"/>
  <c r="D225"/>
  <c r="E225"/>
  <c r="F225"/>
  <c r="G225"/>
  <c r="C226"/>
  <c r="D226"/>
  <c r="E226"/>
  <c r="F226"/>
  <c r="G226"/>
  <c r="C227"/>
  <c r="D227"/>
  <c r="E227"/>
  <c r="F227"/>
  <c r="G227"/>
  <c r="C228"/>
  <c r="D228"/>
  <c r="E228"/>
  <c r="F228"/>
  <c r="G228"/>
  <c r="C229"/>
  <c r="D229"/>
  <c r="E229"/>
  <c r="F229"/>
  <c r="G229"/>
  <c r="C230"/>
  <c r="D230"/>
  <c r="E230"/>
  <c r="F230"/>
  <c r="G230"/>
  <c r="C231"/>
  <c r="D231"/>
  <c r="E231"/>
  <c r="F231"/>
  <c r="G231"/>
  <c r="C232"/>
  <c r="D232"/>
  <c r="E232"/>
  <c r="F232"/>
  <c r="G232"/>
  <c r="C233"/>
  <c r="D233"/>
  <c r="E233"/>
  <c r="F233"/>
  <c r="G233"/>
  <c r="C234"/>
  <c r="D234"/>
  <c r="E234"/>
  <c r="F234"/>
  <c r="G234"/>
  <c r="C235"/>
  <c r="D235"/>
  <c r="E235"/>
  <c r="F235"/>
  <c r="G235"/>
  <c r="C236"/>
  <c r="D236"/>
  <c r="E236"/>
  <c r="F236"/>
  <c r="G236"/>
  <c r="C237"/>
  <c r="D237"/>
  <c r="E237"/>
  <c r="F237"/>
  <c r="G237"/>
  <c r="C238"/>
  <c r="D238"/>
  <c r="E238"/>
  <c r="F238"/>
  <c r="G238"/>
  <c r="C239"/>
  <c r="D239"/>
  <c r="E239"/>
  <c r="F239"/>
  <c r="G239"/>
  <c r="C240"/>
  <c r="D240"/>
  <c r="E240"/>
  <c r="F240"/>
  <c r="G240"/>
  <c r="C241"/>
  <c r="D241"/>
  <c r="E241"/>
  <c r="F241"/>
  <c r="G241"/>
  <c r="C242"/>
  <c r="D242"/>
  <c r="E242"/>
  <c r="F242"/>
  <c r="G242"/>
  <c r="C243"/>
  <c r="D243"/>
  <c r="E243"/>
  <c r="F243"/>
  <c r="G243"/>
  <c r="C244"/>
  <c r="D244"/>
  <c r="E244"/>
  <c r="F244"/>
  <c r="G244"/>
  <c r="C245"/>
  <c r="D245"/>
  <c r="E245"/>
  <c r="F245"/>
  <c r="G245"/>
  <c r="C246"/>
  <c r="D246"/>
  <c r="E246"/>
  <c r="F246"/>
  <c r="G246"/>
  <c r="C247"/>
  <c r="D247"/>
  <c r="E247"/>
  <c r="F247"/>
  <c r="G247"/>
  <c r="C248"/>
  <c r="D248"/>
  <c r="E248"/>
  <c r="F248"/>
  <c r="G248"/>
  <c r="C249"/>
  <c r="D249"/>
  <c r="E249"/>
  <c r="F249"/>
  <c r="G249"/>
  <c r="C250"/>
  <c r="D250"/>
  <c r="E250"/>
  <c r="F250"/>
  <c r="G250"/>
  <c r="C251"/>
  <c r="D251"/>
  <c r="E251"/>
  <c r="F251"/>
  <c r="G251"/>
  <c r="C252"/>
  <c r="D252"/>
  <c r="E252"/>
  <c r="F252"/>
  <c r="G252"/>
  <c r="C253"/>
  <c r="D253"/>
  <c r="E253"/>
  <c r="F253"/>
  <c r="G253"/>
  <c r="C254"/>
  <c r="D254"/>
  <c r="E254"/>
  <c r="F254"/>
  <c r="G254"/>
  <c r="C255"/>
  <c r="D255"/>
  <c r="E255"/>
  <c r="F255"/>
  <c r="G255"/>
  <c r="C256"/>
  <c r="D256"/>
  <c r="E256"/>
  <c r="F256"/>
  <c r="G256"/>
  <c r="C257"/>
  <c r="D257"/>
  <c r="E257"/>
  <c r="F257"/>
  <c r="G257"/>
  <c r="C258"/>
  <c r="D258"/>
  <c r="E258"/>
  <c r="F258"/>
  <c r="G258"/>
  <c r="C259"/>
  <c r="D259"/>
  <c r="E259"/>
  <c r="F259"/>
  <c r="G259"/>
  <c r="C260"/>
  <c r="D260"/>
  <c r="E260"/>
  <c r="F260"/>
  <c r="G260"/>
  <c r="C261"/>
  <c r="D261"/>
  <c r="E261"/>
  <c r="F261"/>
  <c r="G261"/>
  <c r="C262"/>
  <c r="D262"/>
  <c r="E262"/>
  <c r="F262"/>
  <c r="G262"/>
  <c r="C263"/>
  <c r="D263"/>
  <c r="E263"/>
  <c r="F263"/>
  <c r="G263"/>
  <c r="C264"/>
  <c r="D264"/>
  <c r="E264"/>
  <c r="F264"/>
  <c r="G264"/>
  <c r="C265"/>
  <c r="D265"/>
  <c r="E265"/>
  <c r="F265"/>
  <c r="G265"/>
  <c r="C266"/>
  <c r="D266"/>
  <c r="E266"/>
  <c r="F266"/>
  <c r="G266"/>
  <c r="C267"/>
  <c r="D267"/>
  <c r="E267"/>
  <c r="F267"/>
  <c r="G267"/>
  <c r="C268"/>
  <c r="D268"/>
  <c r="E268"/>
  <c r="F268"/>
  <c r="G268"/>
  <c r="C269"/>
  <c r="D269"/>
  <c r="E269"/>
  <c r="F269"/>
  <c r="G269"/>
  <c r="C270"/>
  <c r="D270"/>
  <c r="E270"/>
  <c r="F270"/>
  <c r="G270"/>
  <c r="C271"/>
  <c r="D271"/>
  <c r="E271"/>
  <c r="F271"/>
  <c r="G271"/>
  <c r="C272"/>
  <c r="D272"/>
  <c r="E272"/>
  <c r="F272"/>
  <c r="G272"/>
  <c r="C273"/>
  <c r="D273"/>
  <c r="E273"/>
  <c r="F273"/>
  <c r="G273"/>
  <c r="C274"/>
  <c r="D274"/>
  <c r="E274"/>
  <c r="F274"/>
  <c r="G274"/>
  <c r="C275"/>
  <c r="D275"/>
  <c r="E275"/>
  <c r="F275"/>
  <c r="G275"/>
  <c r="C276"/>
  <c r="D276"/>
  <c r="E276"/>
  <c r="F276"/>
  <c r="G276"/>
  <c r="C277"/>
  <c r="D277"/>
  <c r="E277"/>
  <c r="F277"/>
  <c r="G277"/>
  <c r="C278"/>
  <c r="D278"/>
  <c r="E278"/>
  <c r="F278"/>
  <c r="G278"/>
  <c r="C279"/>
  <c r="D279"/>
  <c r="E279"/>
  <c r="F279"/>
  <c r="G279"/>
  <c r="C280"/>
  <c r="D280"/>
  <c r="E280"/>
  <c r="F280"/>
  <c r="G280"/>
  <c r="C281"/>
  <c r="D281"/>
  <c r="E281"/>
  <c r="F281"/>
  <c r="G281"/>
  <c r="C282"/>
  <c r="D282"/>
  <c r="E282"/>
  <c r="F282"/>
  <c r="G282"/>
  <c r="C283"/>
  <c r="D283"/>
  <c r="E283"/>
  <c r="F283"/>
  <c r="G283"/>
  <c r="C284"/>
  <c r="D284"/>
  <c r="E284"/>
  <c r="F284"/>
  <c r="G284"/>
  <c r="C285"/>
  <c r="D285"/>
  <c r="E285"/>
  <c r="F285"/>
  <c r="G285"/>
  <c r="C286"/>
  <c r="D286"/>
  <c r="E286"/>
  <c r="F286"/>
  <c r="G286"/>
  <c r="C287"/>
  <c r="D287"/>
  <c r="E287"/>
  <c r="F287"/>
  <c r="G287"/>
  <c r="C288"/>
  <c r="D288"/>
  <c r="E288"/>
  <c r="F288"/>
  <c r="G288"/>
  <c r="C289"/>
  <c r="D289"/>
  <c r="E289"/>
  <c r="F289"/>
  <c r="G289"/>
  <c r="C290"/>
  <c r="D290"/>
  <c r="E290"/>
  <c r="F290"/>
  <c r="G290"/>
  <c r="C291"/>
  <c r="D291"/>
  <c r="E291"/>
  <c r="F291"/>
  <c r="G291"/>
  <c r="C292"/>
  <c r="D292"/>
  <c r="E292"/>
  <c r="F292"/>
  <c r="G292"/>
  <c r="C293"/>
  <c r="D293"/>
  <c r="E293"/>
  <c r="F293"/>
  <c r="G293"/>
  <c r="C294"/>
  <c r="D294"/>
  <c r="E294"/>
  <c r="F294"/>
  <c r="G294"/>
  <c r="C295"/>
  <c r="D295"/>
  <c r="E295"/>
  <c r="F295"/>
  <c r="G295"/>
  <c r="C296"/>
  <c r="D296"/>
  <c r="E296"/>
  <c r="F296"/>
  <c r="G296"/>
  <c r="C297"/>
  <c r="D297"/>
  <c r="E297"/>
  <c r="F297"/>
  <c r="G297"/>
  <c r="C298"/>
  <c r="D298"/>
  <c r="E298"/>
  <c r="F298"/>
  <c r="G298"/>
  <c r="C299"/>
  <c r="D299"/>
  <c r="E299"/>
  <c r="F299"/>
  <c r="G299"/>
  <c r="C300"/>
  <c r="D300"/>
  <c r="E300"/>
  <c r="F300"/>
  <c r="G300"/>
  <c r="C301"/>
  <c r="D301"/>
  <c r="E301"/>
  <c r="F301"/>
  <c r="G301"/>
  <c r="C302"/>
  <c r="D302"/>
  <c r="E302"/>
  <c r="F302"/>
  <c r="G302"/>
  <c r="C303"/>
  <c r="D303"/>
  <c r="E303"/>
  <c r="F303"/>
  <c r="G303"/>
  <c r="C304"/>
  <c r="D304"/>
  <c r="E304"/>
  <c r="F304"/>
  <c r="G304"/>
  <c r="C305"/>
  <c r="D305"/>
  <c r="E305"/>
  <c r="F305"/>
  <c r="G305"/>
  <c r="C306"/>
  <c r="D306"/>
  <c r="E306"/>
  <c r="F306"/>
  <c r="G306"/>
  <c r="C307"/>
  <c r="D307"/>
  <c r="E307"/>
  <c r="F307"/>
  <c r="G307"/>
  <c r="C308"/>
  <c r="D308"/>
  <c r="E308"/>
  <c r="F308"/>
  <c r="G308"/>
  <c r="C309"/>
  <c r="D309"/>
  <c r="E309"/>
  <c r="F309"/>
  <c r="G309"/>
  <c r="C310"/>
  <c r="D310"/>
  <c r="E310"/>
  <c r="F310"/>
  <c r="G310"/>
  <c r="C311"/>
  <c r="D311"/>
  <c r="E311"/>
  <c r="F311"/>
  <c r="G311"/>
  <c r="C312"/>
  <c r="D312"/>
  <c r="E312"/>
  <c r="F312"/>
  <c r="G312"/>
  <c r="C313"/>
  <c r="D313"/>
  <c r="E313"/>
  <c r="F313"/>
  <c r="G313"/>
  <c r="C314"/>
  <c r="D314"/>
  <c r="E314"/>
  <c r="F314"/>
  <c r="G314"/>
  <c r="C315"/>
  <c r="D315"/>
  <c r="E315"/>
  <c r="F315"/>
  <c r="G315"/>
  <c r="C316"/>
  <c r="D316"/>
  <c r="E316"/>
  <c r="F316"/>
  <c r="G316"/>
  <c r="C317"/>
  <c r="D317"/>
  <c r="E317"/>
  <c r="F317"/>
  <c r="G317"/>
  <c r="C318"/>
  <c r="D318"/>
  <c r="E318"/>
  <c r="F318"/>
  <c r="G318"/>
  <c r="C319"/>
  <c r="D319"/>
  <c r="E319"/>
  <c r="F319"/>
  <c r="G319"/>
  <c r="C320"/>
  <c r="D320"/>
  <c r="E320"/>
  <c r="F320"/>
  <c r="G320"/>
  <c r="C321"/>
  <c r="D321"/>
  <c r="E321"/>
  <c r="F321"/>
  <c r="G321"/>
  <c r="C322"/>
  <c r="D322"/>
  <c r="E322"/>
  <c r="F322"/>
  <c r="G322"/>
  <c r="C323"/>
  <c r="D323"/>
  <c r="E323"/>
  <c r="F323"/>
  <c r="G323"/>
  <c r="C324"/>
  <c r="D324"/>
  <c r="E324"/>
  <c r="F324"/>
  <c r="G324"/>
  <c r="C325"/>
  <c r="D325"/>
  <c r="E325"/>
  <c r="F325"/>
  <c r="G325"/>
  <c r="C326"/>
  <c r="D326"/>
  <c r="E326"/>
  <c r="F326"/>
  <c r="G326"/>
  <c r="C327"/>
  <c r="D327"/>
  <c r="E327"/>
  <c r="F327"/>
  <c r="G327"/>
  <c r="C328"/>
  <c r="D328"/>
  <c r="E328"/>
  <c r="F328"/>
  <c r="G328"/>
  <c r="C329"/>
  <c r="D329"/>
  <c r="E329"/>
  <c r="F329"/>
  <c r="G329"/>
  <c r="C330"/>
  <c r="D330"/>
  <c r="E330"/>
  <c r="F330"/>
  <c r="G330"/>
  <c r="C331"/>
  <c r="D331"/>
  <c r="E331"/>
  <c r="F331"/>
  <c r="G331"/>
  <c r="C332"/>
  <c r="D332"/>
  <c r="E332"/>
  <c r="F332"/>
  <c r="G332"/>
  <c r="C333"/>
  <c r="D333"/>
  <c r="E333"/>
  <c r="F333"/>
  <c r="G333"/>
  <c r="C334"/>
  <c r="D334"/>
  <c r="E334"/>
  <c r="F334"/>
  <c r="G334"/>
  <c r="C335"/>
  <c r="D335"/>
  <c r="E335"/>
  <c r="F335"/>
  <c r="G335"/>
  <c r="C336"/>
  <c r="D336"/>
  <c r="E336"/>
  <c r="F336"/>
  <c r="G336"/>
  <c r="C337"/>
  <c r="D337"/>
  <c r="E337"/>
  <c r="F337"/>
  <c r="G337"/>
  <c r="C338"/>
  <c r="D338"/>
  <c r="E338"/>
  <c r="F338"/>
  <c r="G338"/>
  <c r="C339"/>
  <c r="D339"/>
  <c r="E339"/>
  <c r="F339"/>
  <c r="G339"/>
  <c r="C340"/>
  <c r="D340"/>
  <c r="E340"/>
  <c r="F340"/>
  <c r="G340"/>
  <c r="C341"/>
  <c r="D341"/>
  <c r="E341"/>
  <c r="F341"/>
  <c r="G341"/>
  <c r="C342"/>
  <c r="D342"/>
  <c r="E342"/>
  <c r="F342"/>
  <c r="G342"/>
  <c r="C343"/>
  <c r="D343"/>
  <c r="E343"/>
  <c r="F343"/>
  <c r="G343"/>
  <c r="C344"/>
  <c r="D344"/>
  <c r="E344"/>
  <c r="F344"/>
  <c r="G344"/>
  <c r="C345"/>
  <c r="D345"/>
  <c r="E345"/>
  <c r="F345"/>
  <c r="G345"/>
  <c r="C346"/>
  <c r="D346"/>
  <c r="E346"/>
  <c r="F346"/>
  <c r="G346"/>
  <c r="C347"/>
  <c r="D347"/>
  <c r="E347"/>
  <c r="F347"/>
  <c r="G347"/>
  <c r="C348"/>
  <c r="D348"/>
  <c r="E348"/>
  <c r="F348"/>
  <c r="G348"/>
  <c r="C349"/>
  <c r="D349"/>
  <c r="E349"/>
  <c r="F349"/>
  <c r="G349"/>
  <c r="C350"/>
  <c r="D350"/>
  <c r="E350"/>
  <c r="F350"/>
  <c r="G350"/>
  <c r="C351"/>
  <c r="D351"/>
  <c r="E351"/>
  <c r="F351"/>
  <c r="G351"/>
  <c r="C352"/>
  <c r="D352"/>
  <c r="E352"/>
  <c r="F352"/>
  <c r="G352"/>
  <c r="C353"/>
  <c r="D353"/>
  <c r="E353"/>
  <c r="F353"/>
  <c r="G353"/>
  <c r="C354"/>
  <c r="D354"/>
  <c r="E354"/>
  <c r="F354"/>
  <c r="G354"/>
  <c r="C355"/>
  <c r="D355"/>
  <c r="E355"/>
  <c r="F355"/>
  <c r="G355"/>
  <c r="C356"/>
  <c r="D356"/>
  <c r="E356"/>
  <c r="F356"/>
  <c r="G356"/>
  <c r="C357"/>
  <c r="D357"/>
  <c r="E357"/>
  <c r="F357"/>
  <c r="G357"/>
  <c r="C358"/>
  <c r="D358"/>
  <c r="E358"/>
  <c r="F358"/>
  <c r="G358"/>
  <c r="C359"/>
  <c r="D359"/>
  <c r="E359"/>
  <c r="F359"/>
  <c r="G359"/>
  <c r="C360"/>
  <c r="D360"/>
  <c r="E360"/>
  <c r="F360"/>
  <c r="G360"/>
  <c r="C361"/>
  <c r="D361"/>
  <c r="E361"/>
  <c r="F361"/>
  <c r="G361"/>
  <c r="C362"/>
  <c r="D362"/>
  <c r="E362"/>
  <c r="F362"/>
  <c r="G362"/>
  <c r="C363"/>
  <c r="D363"/>
  <c r="E363"/>
  <c r="F363"/>
  <c r="G363"/>
  <c r="C364"/>
  <c r="D364"/>
  <c r="E364"/>
  <c r="F364"/>
  <c r="G364"/>
  <c r="C365"/>
  <c r="D365"/>
  <c r="E365"/>
  <c r="F365"/>
  <c r="G365"/>
  <c r="C366"/>
  <c r="D366"/>
  <c r="E366"/>
  <c r="F366"/>
  <c r="G366"/>
  <c r="C367"/>
  <c r="D367"/>
  <c r="E367"/>
  <c r="F367"/>
  <c r="G367"/>
  <c r="C368"/>
  <c r="D368"/>
  <c r="E368"/>
  <c r="F368"/>
  <c r="G368"/>
  <c r="C369"/>
  <c r="D369"/>
  <c r="E369"/>
  <c r="F369"/>
  <c r="G369"/>
  <c r="C370"/>
  <c r="D370"/>
  <c r="E370"/>
  <c r="F370"/>
  <c r="G370"/>
  <c r="C371"/>
  <c r="D371"/>
  <c r="E371"/>
  <c r="F371"/>
  <c r="G371"/>
  <c r="C372"/>
  <c r="D372"/>
  <c r="E372"/>
  <c r="F372"/>
  <c r="G372"/>
  <c r="C373"/>
  <c r="D373"/>
  <c r="E373"/>
  <c r="F373"/>
  <c r="G373"/>
  <c r="C374"/>
  <c r="D374"/>
  <c r="E374"/>
  <c r="F374"/>
  <c r="G374"/>
  <c r="C375"/>
  <c r="D375"/>
  <c r="E375"/>
  <c r="F375"/>
  <c r="G375"/>
  <c r="C376"/>
  <c r="D376"/>
  <c r="E376"/>
  <c r="F376"/>
  <c r="G376"/>
  <c r="C377"/>
  <c r="D377"/>
  <c r="E377"/>
  <c r="F377"/>
  <c r="G377"/>
  <c r="C378"/>
  <c r="D378"/>
  <c r="E378"/>
  <c r="F378"/>
  <c r="G378"/>
  <c r="C379"/>
  <c r="D379"/>
  <c r="E379"/>
  <c r="F379"/>
  <c r="G379"/>
  <c r="C380"/>
  <c r="D380"/>
  <c r="E380"/>
  <c r="F380"/>
  <c r="G380"/>
  <c r="C381"/>
  <c r="D381"/>
  <c r="E381"/>
  <c r="F381"/>
  <c r="G381"/>
  <c r="C382"/>
  <c r="D382"/>
  <c r="E382"/>
  <c r="F382"/>
  <c r="G382"/>
  <c r="C383"/>
  <c r="D383"/>
  <c r="E383"/>
  <c r="F383"/>
  <c r="G383"/>
  <c r="C384"/>
  <c r="D384"/>
  <c r="E384"/>
  <c r="F384"/>
  <c r="G384"/>
  <c r="C385"/>
  <c r="D385"/>
  <c r="E385"/>
  <c r="F385"/>
  <c r="G385"/>
  <c r="C386"/>
  <c r="D386"/>
  <c r="E386"/>
  <c r="F386"/>
  <c r="G386"/>
  <c r="C387"/>
  <c r="D387"/>
  <c r="E387"/>
  <c r="F387"/>
  <c r="G387"/>
  <c r="C388"/>
  <c r="D388"/>
  <c r="E388"/>
  <c r="F388"/>
  <c r="G388"/>
  <c r="C389"/>
  <c r="D389"/>
  <c r="E389"/>
  <c r="F389"/>
  <c r="G389"/>
  <c r="C390"/>
  <c r="D390"/>
  <c r="E390"/>
  <c r="F390"/>
  <c r="G390"/>
  <c r="C391"/>
  <c r="D391"/>
  <c r="E391"/>
  <c r="F391"/>
  <c r="G391"/>
  <c r="C392"/>
  <c r="D392"/>
  <c r="E392"/>
  <c r="F392"/>
  <c r="G392"/>
  <c r="C393"/>
  <c r="D393"/>
  <c r="E393"/>
  <c r="F393"/>
  <c r="G393"/>
  <c r="C394"/>
  <c r="D394"/>
  <c r="E394"/>
  <c r="F394"/>
  <c r="G394"/>
  <c r="C395"/>
  <c r="D395"/>
  <c r="E395"/>
  <c r="F395"/>
  <c r="G395"/>
  <c r="C396"/>
  <c r="D396"/>
  <c r="E396"/>
  <c r="F396"/>
  <c r="G396"/>
  <c r="C397"/>
  <c r="D397"/>
  <c r="E397"/>
  <c r="F397"/>
  <c r="G397"/>
  <c r="C398"/>
  <c r="D398"/>
  <c r="E398"/>
  <c r="F398"/>
  <c r="G398"/>
  <c r="C399"/>
  <c r="D399"/>
  <c r="E399"/>
  <c r="F399"/>
  <c r="G399"/>
  <c r="C400"/>
  <c r="D400"/>
  <c r="E400"/>
  <c r="F400"/>
  <c r="G400"/>
  <c r="C401"/>
  <c r="D401"/>
  <c r="E401"/>
  <c r="F401"/>
  <c r="G401"/>
  <c r="C402"/>
  <c r="D402"/>
  <c r="E402"/>
  <c r="F402"/>
  <c r="G402"/>
  <c r="C403"/>
  <c r="D403"/>
  <c r="E403"/>
  <c r="F403"/>
  <c r="G403"/>
  <c r="C404"/>
  <c r="D404"/>
  <c r="E404"/>
  <c r="F404"/>
  <c r="G404"/>
  <c r="C405"/>
  <c r="D405"/>
  <c r="E405"/>
  <c r="F405"/>
  <c r="G405"/>
  <c r="C406"/>
  <c r="D406"/>
  <c r="E406"/>
  <c r="F406"/>
  <c r="G406"/>
  <c r="C407"/>
  <c r="D407"/>
  <c r="E407"/>
  <c r="F407"/>
  <c r="G407"/>
  <c r="C408"/>
  <c r="D408"/>
  <c r="E408"/>
  <c r="F408"/>
  <c r="G408"/>
  <c r="C409"/>
  <c r="D409"/>
  <c r="E409"/>
  <c r="F409"/>
  <c r="G409"/>
  <c r="C410"/>
  <c r="D410"/>
  <c r="E410"/>
  <c r="F410"/>
  <c r="G410"/>
  <c r="C411"/>
  <c r="D411"/>
  <c r="E411"/>
  <c r="F411"/>
  <c r="G411"/>
  <c r="C412"/>
  <c r="D412"/>
  <c r="E412"/>
  <c r="F412"/>
  <c r="G412"/>
  <c r="C413"/>
  <c r="D413"/>
  <c r="E413"/>
  <c r="F413"/>
  <c r="G413"/>
  <c r="C414"/>
  <c r="D414"/>
  <c r="E414"/>
  <c r="F414"/>
  <c r="G414"/>
  <c r="C415"/>
  <c r="D415"/>
  <c r="E415"/>
  <c r="F415"/>
  <c r="G415"/>
  <c r="C416"/>
  <c r="D416"/>
  <c r="E416"/>
  <c r="F416"/>
  <c r="G416"/>
  <c r="C417"/>
  <c r="D417"/>
  <c r="E417"/>
  <c r="F417"/>
  <c r="G417"/>
  <c r="C418"/>
  <c r="D418"/>
  <c r="E418"/>
  <c r="F418"/>
  <c r="G418"/>
  <c r="C419"/>
  <c r="D419"/>
  <c r="E419"/>
  <c r="F419"/>
  <c r="G419"/>
  <c r="C420"/>
  <c r="D420"/>
  <c r="E420"/>
  <c r="F420"/>
  <c r="G420"/>
  <c r="C421"/>
  <c r="D421"/>
  <c r="E421"/>
  <c r="F421"/>
  <c r="G421"/>
  <c r="C422"/>
  <c r="D422"/>
  <c r="E422"/>
  <c r="F422"/>
  <c r="G422"/>
  <c r="C423"/>
  <c r="D423"/>
  <c r="E423"/>
  <c r="F423"/>
  <c r="G423"/>
  <c r="C424"/>
  <c r="D424"/>
  <c r="E424"/>
  <c r="F424"/>
  <c r="G424"/>
  <c r="C425"/>
  <c r="D425"/>
  <c r="E425"/>
  <c r="F425"/>
  <c r="G425"/>
  <c r="C426"/>
  <c r="D426"/>
  <c r="E426"/>
  <c r="F426"/>
  <c r="G426"/>
  <c r="C427"/>
  <c r="D427"/>
  <c r="E427"/>
  <c r="F427"/>
  <c r="G427"/>
  <c r="C428"/>
  <c r="D428"/>
  <c r="E428"/>
  <c r="F428"/>
  <c r="G428"/>
  <c r="C429"/>
  <c r="D429"/>
  <c r="E429"/>
  <c r="F429"/>
  <c r="G429"/>
  <c r="C430"/>
  <c r="D430"/>
  <c r="E430"/>
  <c r="F430"/>
  <c r="G430"/>
  <c r="C431"/>
  <c r="D431"/>
  <c r="E431"/>
  <c r="F431"/>
  <c r="G431"/>
  <c r="C432"/>
  <c r="D432"/>
  <c r="E432"/>
  <c r="F432"/>
  <c r="G432"/>
  <c r="C433"/>
  <c r="D433"/>
  <c r="E433"/>
  <c r="F433"/>
  <c r="G433"/>
  <c r="C434"/>
  <c r="D434"/>
  <c r="E434"/>
  <c r="F434"/>
  <c r="G434"/>
  <c r="C435"/>
  <c r="D435"/>
  <c r="E435"/>
  <c r="F435"/>
  <c r="G435"/>
  <c r="C436"/>
  <c r="D436"/>
  <c r="E436"/>
  <c r="F436"/>
  <c r="G436"/>
  <c r="C437"/>
  <c r="D437"/>
  <c r="E437"/>
  <c r="F437"/>
  <c r="G437"/>
  <c r="C438"/>
  <c r="D438"/>
  <c r="E438"/>
  <c r="F438"/>
  <c r="G438"/>
  <c r="C439"/>
  <c r="D439"/>
  <c r="E439"/>
  <c r="F439"/>
  <c r="G439"/>
  <c r="C440"/>
  <c r="D440"/>
  <c r="E440"/>
  <c r="F440"/>
  <c r="G440"/>
  <c r="C441"/>
  <c r="D441"/>
  <c r="E441"/>
  <c r="F441"/>
  <c r="G441"/>
  <c r="C442"/>
  <c r="D442"/>
  <c r="E442"/>
  <c r="F442"/>
  <c r="G442"/>
  <c r="C443"/>
  <c r="D443"/>
  <c r="E443"/>
  <c r="F443"/>
  <c r="G443"/>
  <c r="C444"/>
  <c r="D444"/>
  <c r="E444"/>
  <c r="F444"/>
  <c r="G444"/>
  <c r="C445"/>
  <c r="D445"/>
  <c r="E445"/>
  <c r="F445"/>
  <c r="G445"/>
  <c r="C446"/>
  <c r="D446"/>
  <c r="E446"/>
  <c r="F446"/>
  <c r="G446"/>
  <c r="C447"/>
  <c r="D447"/>
  <c r="E447"/>
  <c r="F447"/>
  <c r="G447"/>
  <c r="C448"/>
  <c r="D448"/>
  <c r="E448"/>
  <c r="F448"/>
  <c r="G448"/>
  <c r="C449"/>
  <c r="D449"/>
  <c r="E449"/>
  <c r="F449"/>
  <c r="G449"/>
  <c r="C450"/>
  <c r="D450"/>
  <c r="E450"/>
  <c r="F450"/>
  <c r="G450"/>
  <c r="C451"/>
  <c r="D451"/>
  <c r="E451"/>
  <c r="F451"/>
  <c r="G451"/>
  <c r="C452"/>
  <c r="D452"/>
  <c r="E452"/>
  <c r="F452"/>
  <c r="G452"/>
  <c r="C453"/>
  <c r="D453"/>
  <c r="E453"/>
  <c r="F453"/>
  <c r="G453"/>
  <c r="C454"/>
  <c r="D454"/>
  <c r="E454"/>
  <c r="F454"/>
  <c r="G454"/>
  <c r="C455"/>
  <c r="D455"/>
  <c r="E455"/>
  <c r="F455"/>
  <c r="G455"/>
  <c r="C456"/>
  <c r="D456"/>
  <c r="E456"/>
  <c r="F456"/>
  <c r="G456"/>
  <c r="C457"/>
  <c r="D457"/>
  <c r="E457"/>
  <c r="F457"/>
  <c r="G457"/>
  <c r="C458"/>
  <c r="D458"/>
  <c r="E458"/>
  <c r="F458"/>
  <c r="G458"/>
  <c r="C459"/>
  <c r="D459"/>
  <c r="E459"/>
  <c r="F459"/>
  <c r="G459"/>
  <c r="C460"/>
  <c r="D460"/>
  <c r="E460"/>
  <c r="F460"/>
  <c r="G460"/>
  <c r="C461"/>
  <c r="D461"/>
  <c r="E461"/>
  <c r="F461"/>
  <c r="G461"/>
  <c r="C462"/>
  <c r="D462"/>
  <c r="E462"/>
  <c r="F462"/>
  <c r="G462"/>
  <c r="C463"/>
  <c r="D463"/>
  <c r="E463"/>
  <c r="F463"/>
  <c r="G463"/>
  <c r="C464"/>
  <c r="D464"/>
  <c r="E464"/>
  <c r="F464"/>
  <c r="G464"/>
  <c r="C465"/>
  <c r="D465"/>
  <c r="E465"/>
  <c r="F465"/>
  <c r="G465"/>
  <c r="C466"/>
  <c r="D466"/>
  <c r="E466"/>
  <c r="F466"/>
  <c r="G466"/>
  <c r="C467"/>
  <c r="D467"/>
  <c r="E467"/>
  <c r="F467"/>
  <c r="G467"/>
  <c r="C468"/>
  <c r="D468"/>
  <c r="E468"/>
  <c r="F468"/>
  <c r="G468"/>
  <c r="C469"/>
  <c r="D469"/>
  <c r="E469"/>
  <c r="F469"/>
  <c r="G469"/>
  <c r="C470"/>
  <c r="D470"/>
  <c r="E470"/>
  <c r="F470"/>
  <c r="G470"/>
  <c r="C471"/>
  <c r="D471"/>
  <c r="E471"/>
  <c r="F471"/>
  <c r="G471"/>
  <c r="C472"/>
  <c r="D472"/>
  <c r="E472"/>
  <c r="F472"/>
  <c r="G472"/>
  <c r="C473"/>
  <c r="D473"/>
  <c r="E473"/>
  <c r="F473"/>
  <c r="G473"/>
  <c r="C474"/>
  <c r="D474"/>
  <c r="E474"/>
  <c r="F474"/>
  <c r="G474"/>
  <c r="C475"/>
  <c r="D475"/>
  <c r="E475"/>
  <c r="F475"/>
  <c r="G475"/>
  <c r="C476"/>
  <c r="D476"/>
  <c r="E476"/>
  <c r="F476"/>
  <c r="G476"/>
  <c r="C477"/>
  <c r="D477"/>
  <c r="E477"/>
  <c r="F477"/>
  <c r="G477"/>
  <c r="C478"/>
  <c r="D478"/>
  <c r="E478"/>
  <c r="F478"/>
  <c r="G478"/>
  <c r="C479"/>
  <c r="D479"/>
  <c r="E479"/>
  <c r="F479"/>
  <c r="G479"/>
  <c r="C480"/>
  <c r="D480"/>
  <c r="E480"/>
  <c r="F480"/>
  <c r="G480"/>
  <c r="C481"/>
  <c r="D481"/>
  <c r="E481"/>
  <c r="F481"/>
  <c r="G481"/>
  <c r="C482"/>
  <c r="D482"/>
  <c r="E482"/>
  <c r="F482"/>
  <c r="G482"/>
  <c r="C483"/>
  <c r="D483"/>
  <c r="E483"/>
  <c r="F483"/>
  <c r="G483"/>
  <c r="C484"/>
  <c r="D484"/>
  <c r="E484"/>
  <c r="F484"/>
  <c r="G484"/>
  <c r="C485"/>
  <c r="D485"/>
  <c r="E485"/>
  <c r="F485"/>
  <c r="G485"/>
  <c r="C486"/>
  <c r="D486"/>
  <c r="E486"/>
  <c r="F486"/>
  <c r="G486"/>
  <c r="C487"/>
  <c r="D487"/>
  <c r="E487"/>
  <c r="F487"/>
  <c r="G487"/>
  <c r="C488"/>
  <c r="D488"/>
  <c r="E488"/>
  <c r="F488"/>
  <c r="G488"/>
  <c r="C489"/>
  <c r="D489"/>
  <c r="E489"/>
  <c r="F489"/>
  <c r="G489"/>
  <c r="C490"/>
  <c r="D490"/>
  <c r="E490"/>
  <c r="F490"/>
  <c r="G490"/>
  <c r="C491"/>
  <c r="D491"/>
  <c r="E491"/>
  <c r="F491"/>
  <c r="G491"/>
  <c r="C492"/>
  <c r="D492"/>
  <c r="E492"/>
  <c r="F492"/>
  <c r="G492"/>
  <c r="C493"/>
  <c r="D493"/>
  <c r="E493"/>
  <c r="F493"/>
  <c r="G493"/>
  <c r="C494"/>
  <c r="D494"/>
  <c r="E494"/>
  <c r="F494"/>
  <c r="G494"/>
  <c r="C495"/>
  <c r="D495"/>
  <c r="E495"/>
  <c r="F495"/>
  <c r="G495"/>
  <c r="C496"/>
  <c r="D496"/>
  <c r="E496"/>
  <c r="F496"/>
  <c r="G496"/>
  <c r="C497"/>
  <c r="D497"/>
  <c r="E497"/>
  <c r="F497"/>
  <c r="G497"/>
  <c r="C498"/>
  <c r="D498"/>
  <c r="E498"/>
  <c r="F498"/>
  <c r="G498"/>
  <c r="C499"/>
  <c r="D499"/>
  <c r="E499"/>
  <c r="F499"/>
  <c r="G499"/>
  <c r="C500"/>
  <c r="D500"/>
  <c r="E500"/>
  <c r="F500"/>
  <c r="G500"/>
  <c r="C501"/>
  <c r="D501"/>
  <c r="E501"/>
  <c r="F501"/>
  <c r="G501"/>
  <c r="C502"/>
  <c r="D502"/>
  <c r="E502"/>
  <c r="F502"/>
  <c r="G502"/>
  <c r="C503"/>
  <c r="D503"/>
  <c r="E503"/>
  <c r="F503"/>
  <c r="G503"/>
  <c r="C504"/>
  <c r="D504"/>
  <c r="E504"/>
  <c r="F504"/>
  <c r="G504"/>
  <c r="C505"/>
  <c r="D505"/>
  <c r="E505"/>
  <c r="F505"/>
  <c r="G505"/>
  <c r="C506"/>
  <c r="D506"/>
  <c r="E506"/>
  <c r="F506"/>
  <c r="G506"/>
  <c r="C507"/>
  <c r="D507"/>
  <c r="E507"/>
  <c r="F507"/>
  <c r="G507"/>
  <c r="C508"/>
  <c r="D508"/>
  <c r="E508"/>
  <c r="F508"/>
  <c r="G508"/>
  <c r="C509"/>
  <c r="D509"/>
  <c r="E509"/>
  <c r="F509"/>
  <c r="G509"/>
  <c r="C510"/>
  <c r="D510"/>
  <c r="E510"/>
  <c r="F510"/>
  <c r="G510"/>
  <c r="C511"/>
  <c r="D511"/>
  <c r="E511"/>
  <c r="F511"/>
  <c r="G511"/>
  <c r="C512"/>
  <c r="D512"/>
  <c r="E512"/>
  <c r="F512"/>
  <c r="G512"/>
  <c r="C513"/>
  <c r="D513"/>
  <c r="E513"/>
  <c r="F513"/>
  <c r="G513"/>
  <c r="C514"/>
  <c r="D514"/>
  <c r="E514"/>
  <c r="F514"/>
  <c r="G514"/>
  <c r="C515"/>
  <c r="D515"/>
  <c r="E515"/>
  <c r="F515"/>
  <c r="G515"/>
  <c r="C516"/>
  <c r="D516"/>
  <c r="E516"/>
  <c r="F516"/>
  <c r="G516"/>
  <c r="C517"/>
  <c r="D517"/>
  <c r="E517"/>
  <c r="F517"/>
  <c r="G517"/>
  <c r="C518"/>
  <c r="D518"/>
  <c r="E518"/>
  <c r="F518"/>
  <c r="G518"/>
  <c r="C519"/>
  <c r="D519"/>
  <c r="E519"/>
  <c r="F519"/>
  <c r="G519"/>
  <c r="C520"/>
  <c r="D520"/>
  <c r="E520"/>
  <c r="F520"/>
  <c r="G520"/>
  <c r="C521"/>
  <c r="D521"/>
  <c r="E521"/>
  <c r="F521"/>
  <c r="G521"/>
  <c r="C522"/>
  <c r="D522"/>
  <c r="E522"/>
  <c r="F522"/>
  <c r="G522"/>
  <c r="C523"/>
  <c r="D523"/>
  <c r="E523"/>
  <c r="F523"/>
  <c r="G523"/>
  <c r="C524"/>
  <c r="D524"/>
  <c r="E524"/>
  <c r="F524"/>
  <c r="G524"/>
  <c r="C525"/>
  <c r="D525"/>
  <c r="E525"/>
  <c r="F525"/>
  <c r="G525"/>
  <c r="C526"/>
  <c r="D526"/>
  <c r="E526"/>
  <c r="F526"/>
  <c r="G526"/>
  <c r="C527"/>
  <c r="D527"/>
  <c r="E527"/>
  <c r="F527"/>
  <c r="G527"/>
  <c r="C528"/>
  <c r="D528"/>
  <c r="E528"/>
  <c r="F528"/>
  <c r="G528"/>
  <c r="C529"/>
  <c r="D529"/>
  <c r="E529"/>
  <c r="F529"/>
  <c r="G529"/>
  <c r="C530"/>
  <c r="D530"/>
  <c r="E530"/>
  <c r="F530"/>
  <c r="G530"/>
  <c r="C531"/>
  <c r="D531"/>
  <c r="E531"/>
  <c r="F531"/>
  <c r="G531"/>
  <c r="C532"/>
  <c r="D532"/>
  <c r="E532"/>
  <c r="F532"/>
  <c r="G532"/>
  <c r="C533"/>
  <c r="D533"/>
  <c r="E533"/>
  <c r="F533"/>
  <c r="G533"/>
  <c r="C534"/>
  <c r="D534"/>
  <c r="E534"/>
  <c r="F534"/>
  <c r="G534"/>
  <c r="C535"/>
  <c r="D535"/>
  <c r="E535"/>
  <c r="F535"/>
  <c r="G535"/>
  <c r="C536"/>
  <c r="D536"/>
  <c r="E536"/>
  <c r="F536"/>
  <c r="G536"/>
  <c r="C537"/>
  <c r="D537"/>
  <c r="E537"/>
  <c r="F537"/>
  <c r="G537"/>
  <c r="C538"/>
  <c r="D538"/>
  <c r="E538"/>
  <c r="F538"/>
  <c r="G538"/>
  <c r="C539"/>
  <c r="D539"/>
  <c r="E539"/>
  <c r="F539"/>
  <c r="G539"/>
  <c r="C540"/>
  <c r="D540"/>
  <c r="E540"/>
  <c r="F540"/>
  <c r="G540"/>
  <c r="C541"/>
  <c r="D541"/>
  <c r="E541"/>
  <c r="F541"/>
  <c r="G541"/>
  <c r="C542"/>
  <c r="D542"/>
  <c r="E542"/>
  <c r="F542"/>
  <c r="G542"/>
  <c r="C543"/>
  <c r="D543"/>
  <c r="E543"/>
  <c r="F543"/>
  <c r="G543"/>
  <c r="C544"/>
  <c r="D544"/>
  <c r="E544"/>
  <c r="F544"/>
  <c r="G544"/>
  <c r="C545"/>
  <c r="D545"/>
  <c r="E545"/>
  <c r="F545"/>
  <c r="G545"/>
  <c r="C546"/>
  <c r="D546"/>
  <c r="E546"/>
  <c r="F546"/>
  <c r="G546"/>
  <c r="C547"/>
  <c r="D547"/>
  <c r="E547"/>
  <c r="F547"/>
  <c r="G547"/>
  <c r="C548"/>
  <c r="D548"/>
  <c r="E548"/>
  <c r="F548"/>
  <c r="G548"/>
  <c r="C549"/>
  <c r="D549"/>
  <c r="E549"/>
  <c r="F549"/>
  <c r="G549"/>
  <c r="C550"/>
  <c r="D550"/>
  <c r="E550"/>
  <c r="F550"/>
  <c r="G550"/>
  <c r="C551"/>
  <c r="D551"/>
  <c r="E551"/>
  <c r="F551"/>
  <c r="G551"/>
  <c r="C552"/>
  <c r="D552"/>
  <c r="E552"/>
  <c r="F552"/>
  <c r="G552"/>
  <c r="C553"/>
  <c r="D553"/>
  <c r="E553"/>
  <c r="F553"/>
  <c r="G553"/>
  <c r="C554"/>
  <c r="D554"/>
  <c r="E554"/>
  <c r="F554"/>
  <c r="G554"/>
  <c r="C555"/>
  <c r="D555"/>
  <c r="E555"/>
  <c r="F555"/>
  <c r="G555"/>
  <c r="C556"/>
  <c r="D556"/>
  <c r="E556"/>
  <c r="F556"/>
  <c r="G556"/>
  <c r="C557"/>
  <c r="D557"/>
  <c r="E557"/>
  <c r="F557"/>
  <c r="G557"/>
  <c r="C558"/>
  <c r="D558"/>
  <c r="E558"/>
  <c r="F558"/>
  <c r="G558"/>
  <c r="C559"/>
  <c r="D559"/>
  <c r="E559"/>
  <c r="F559"/>
  <c r="G559"/>
  <c r="C560"/>
  <c r="D560"/>
  <c r="E560"/>
  <c r="F560"/>
  <c r="G560"/>
  <c r="C561"/>
  <c r="D561"/>
  <c r="E561"/>
  <c r="F561"/>
  <c r="G561"/>
  <c r="C562"/>
  <c r="D562"/>
  <c r="E562"/>
  <c r="F562"/>
  <c r="G562"/>
  <c r="C563"/>
  <c r="D563"/>
  <c r="E563"/>
  <c r="F563"/>
  <c r="G563"/>
  <c r="C564"/>
  <c r="D564"/>
  <c r="E564"/>
  <c r="F564"/>
  <c r="G564"/>
  <c r="C565"/>
  <c r="D565"/>
  <c r="E565"/>
  <c r="F565"/>
  <c r="G565"/>
  <c r="C566"/>
  <c r="D566"/>
  <c r="E566"/>
  <c r="F566"/>
  <c r="G566"/>
  <c r="C567"/>
  <c r="D567"/>
  <c r="E567"/>
  <c r="F567"/>
  <c r="G567"/>
  <c r="C568"/>
  <c r="D568"/>
  <c r="E568"/>
  <c r="F568"/>
  <c r="G568"/>
  <c r="C569"/>
  <c r="D569"/>
  <c r="E569"/>
  <c r="F569"/>
  <c r="G569"/>
  <c r="C570"/>
  <c r="D570"/>
  <c r="E570"/>
  <c r="F570"/>
  <c r="G570"/>
  <c r="C571"/>
  <c r="D571"/>
  <c r="E571"/>
  <c r="F571"/>
  <c r="G571"/>
  <c r="C572"/>
  <c r="D572"/>
  <c r="E572"/>
  <c r="F572"/>
  <c r="G572"/>
  <c r="C573"/>
  <c r="D573"/>
  <c r="E573"/>
  <c r="F573"/>
  <c r="G573"/>
  <c r="C574"/>
  <c r="D574"/>
  <c r="E574"/>
  <c r="F574"/>
  <c r="G574"/>
  <c r="C575"/>
  <c r="D575"/>
  <c r="E575"/>
  <c r="F575"/>
  <c r="G575"/>
  <c r="C576"/>
  <c r="D576"/>
  <c r="E576"/>
  <c r="F576"/>
  <c r="G576"/>
  <c r="C577"/>
  <c r="D577"/>
  <c r="E577"/>
  <c r="F577"/>
  <c r="G577"/>
  <c r="C578"/>
  <c r="D578"/>
  <c r="E578"/>
  <c r="F578"/>
  <c r="G578"/>
  <c r="C579"/>
  <c r="D579"/>
  <c r="E579"/>
  <c r="F579"/>
  <c r="G579"/>
  <c r="C580"/>
  <c r="D580"/>
  <c r="E580"/>
  <c r="F580"/>
  <c r="G580"/>
  <c r="C581"/>
  <c r="D581"/>
  <c r="E581"/>
  <c r="F581"/>
  <c r="G581"/>
  <c r="C582"/>
  <c r="D582"/>
  <c r="E582"/>
  <c r="F582"/>
  <c r="G582"/>
  <c r="C583"/>
  <c r="D583"/>
  <c r="E583"/>
  <c r="F583"/>
  <c r="G583"/>
  <c r="C584"/>
  <c r="D584"/>
  <c r="E584"/>
  <c r="F584"/>
  <c r="G584"/>
  <c r="C585"/>
  <c r="D585"/>
  <c r="E585"/>
  <c r="F585"/>
  <c r="G585"/>
  <c r="C586"/>
  <c r="D586"/>
  <c r="E586"/>
  <c r="F586"/>
  <c r="G586"/>
  <c r="C587"/>
  <c r="D587"/>
  <c r="E587"/>
  <c r="F587"/>
  <c r="G587"/>
  <c r="C588"/>
  <c r="D588"/>
  <c r="E588"/>
  <c r="F588"/>
  <c r="G588"/>
  <c r="C589"/>
  <c r="D589"/>
  <c r="E589"/>
  <c r="F589"/>
  <c r="G589"/>
  <c r="C590"/>
  <c r="D590"/>
  <c r="E590"/>
  <c r="F590"/>
  <c r="G590"/>
  <c r="C591"/>
  <c r="D591"/>
  <c r="E591"/>
  <c r="F591"/>
  <c r="G591"/>
  <c r="C592"/>
  <c r="D592"/>
  <c r="E592"/>
  <c r="F592"/>
  <c r="G592"/>
  <c r="C593"/>
  <c r="D593"/>
  <c r="E593"/>
  <c r="F593"/>
  <c r="G593"/>
  <c r="C594"/>
  <c r="D594"/>
  <c r="E594"/>
  <c r="F594"/>
  <c r="G594"/>
  <c r="C595"/>
  <c r="D595"/>
  <c r="E595"/>
  <c r="F595"/>
  <c r="G595"/>
  <c r="C596"/>
  <c r="D596"/>
  <c r="E596"/>
  <c r="F596"/>
  <c r="G596"/>
  <c r="C597"/>
  <c r="D597"/>
  <c r="E597"/>
  <c r="F597"/>
  <c r="G597"/>
  <c r="C598"/>
  <c r="D598"/>
  <c r="E598"/>
  <c r="F598"/>
  <c r="G598"/>
  <c r="C599"/>
  <c r="D599"/>
  <c r="E599"/>
  <c r="F599"/>
  <c r="G599"/>
  <c r="C600"/>
  <c r="D600"/>
  <c r="E600"/>
  <c r="F600"/>
  <c r="G600"/>
  <c r="C601"/>
  <c r="D601"/>
  <c r="E601"/>
  <c r="F601"/>
  <c r="G601"/>
  <c r="C602"/>
  <c r="D602"/>
  <c r="E602"/>
  <c r="F602"/>
  <c r="G602"/>
  <c r="C603"/>
  <c r="D603"/>
  <c r="E603"/>
  <c r="F603"/>
  <c r="G603"/>
  <c r="C604"/>
  <c r="D604"/>
  <c r="E604"/>
  <c r="F604"/>
  <c r="G604"/>
  <c r="C605"/>
  <c r="D605"/>
  <c r="E605"/>
  <c r="F605"/>
  <c r="G605"/>
  <c r="C606"/>
  <c r="D606"/>
  <c r="E606"/>
  <c r="F606"/>
  <c r="G606"/>
  <c r="C607"/>
  <c r="D607"/>
  <c r="E607"/>
  <c r="F607"/>
  <c r="G607"/>
  <c r="C608"/>
  <c r="D608"/>
  <c r="E608"/>
  <c r="F608"/>
  <c r="G608"/>
  <c r="C609"/>
  <c r="D609"/>
  <c r="E609"/>
  <c r="F609"/>
  <c r="G609"/>
  <c r="C610"/>
  <c r="D610"/>
  <c r="E610"/>
  <c r="F610"/>
  <c r="G610"/>
  <c r="C611"/>
  <c r="D611"/>
  <c r="E611"/>
  <c r="F611"/>
  <c r="G611"/>
  <c r="C612"/>
  <c r="D612"/>
  <c r="E612"/>
  <c r="F612"/>
  <c r="G612"/>
  <c r="C613"/>
  <c r="D613"/>
  <c r="E613"/>
  <c r="F613"/>
  <c r="G613"/>
  <c r="C614"/>
  <c r="D614"/>
  <c r="E614"/>
  <c r="F614"/>
  <c r="G614"/>
  <c r="C615"/>
  <c r="D615"/>
  <c r="E615"/>
  <c r="F615"/>
  <c r="G615"/>
  <c r="C616"/>
  <c r="D616"/>
  <c r="E616"/>
  <c r="F616"/>
  <c r="G616"/>
  <c r="C617"/>
  <c r="D617"/>
  <c r="E617"/>
  <c r="F617"/>
  <c r="G617"/>
  <c r="C618"/>
  <c r="D618"/>
  <c r="E618"/>
  <c r="F618"/>
  <c r="G618"/>
  <c r="C619"/>
  <c r="D619"/>
  <c r="E619"/>
  <c r="F619"/>
  <c r="G619"/>
  <c r="C620"/>
  <c r="D620"/>
  <c r="E620"/>
  <c r="F620"/>
  <c r="G620"/>
  <c r="C621"/>
  <c r="D621"/>
  <c r="E621"/>
  <c r="F621"/>
  <c r="G621"/>
  <c r="C622"/>
  <c r="D622"/>
  <c r="E622"/>
  <c r="F622"/>
  <c r="G622"/>
  <c r="C623"/>
  <c r="D623"/>
  <c r="E623"/>
  <c r="F623"/>
  <c r="G623"/>
  <c r="C624"/>
  <c r="D624"/>
  <c r="E624"/>
  <c r="F624"/>
  <c r="G624"/>
  <c r="C625"/>
  <c r="D625"/>
  <c r="E625"/>
  <c r="F625"/>
  <c r="G625"/>
  <c r="C626"/>
  <c r="D626"/>
  <c r="E626"/>
  <c r="F626"/>
  <c r="G626"/>
  <c r="C627"/>
  <c r="D627"/>
  <c r="E627"/>
  <c r="F627"/>
  <c r="G627"/>
  <c r="C628"/>
  <c r="D628"/>
  <c r="E628"/>
  <c r="F628"/>
  <c r="G628"/>
  <c r="C629"/>
  <c r="D629"/>
  <c r="E629"/>
  <c r="F629"/>
  <c r="G629"/>
  <c r="C630"/>
  <c r="D630"/>
  <c r="E630"/>
  <c r="F630"/>
  <c r="G630"/>
  <c r="C631"/>
  <c r="D631"/>
  <c r="E631"/>
  <c r="F631"/>
  <c r="G631"/>
  <c r="C632"/>
  <c r="D632"/>
  <c r="E632"/>
  <c r="F632"/>
  <c r="G632"/>
  <c r="C633"/>
  <c r="D633"/>
  <c r="E633"/>
  <c r="F633"/>
  <c r="G633"/>
  <c r="C634"/>
  <c r="D634"/>
  <c r="E634"/>
  <c r="F634"/>
  <c r="G634"/>
  <c r="C635"/>
  <c r="D635"/>
  <c r="E635"/>
  <c r="F635"/>
  <c r="G635"/>
  <c r="C636"/>
  <c r="D636"/>
  <c r="E636"/>
  <c r="F636"/>
  <c r="G636"/>
  <c r="C637"/>
  <c r="D637"/>
  <c r="E637"/>
  <c r="F637"/>
  <c r="G637"/>
  <c r="C638"/>
  <c r="D638"/>
  <c r="E638"/>
  <c r="F638"/>
  <c r="G638"/>
  <c r="C639"/>
  <c r="D639"/>
  <c r="E639"/>
  <c r="F639"/>
  <c r="G639"/>
  <c r="C640"/>
  <c r="D640"/>
  <c r="E640"/>
  <c r="F640"/>
  <c r="G640"/>
  <c r="C641"/>
  <c r="D641"/>
  <c r="E641"/>
  <c r="F641"/>
  <c r="G641"/>
  <c r="C642"/>
  <c r="D642"/>
  <c r="E642"/>
  <c r="F642"/>
  <c r="G642"/>
  <c r="C643"/>
  <c r="D643"/>
  <c r="E643"/>
  <c r="F643"/>
  <c r="G643"/>
  <c r="C644"/>
  <c r="D644"/>
  <c r="E644"/>
  <c r="F644"/>
  <c r="G644"/>
  <c r="C645"/>
  <c r="D645"/>
  <c r="E645"/>
  <c r="F645"/>
  <c r="G645"/>
  <c r="C646"/>
  <c r="D646"/>
  <c r="E646"/>
  <c r="F646"/>
  <c r="G646"/>
  <c r="C647"/>
  <c r="D647"/>
  <c r="E647"/>
  <c r="F647"/>
  <c r="G647"/>
  <c r="C648"/>
  <c r="D648"/>
  <c r="E648"/>
  <c r="F648"/>
  <c r="G648"/>
  <c r="C649"/>
  <c r="D649"/>
  <c r="E649"/>
  <c r="F649"/>
  <c r="G649"/>
  <c r="C650"/>
  <c r="D650"/>
  <c r="E650"/>
  <c r="F650"/>
  <c r="G650"/>
  <c r="C651"/>
  <c r="D651"/>
  <c r="E651"/>
  <c r="F651"/>
  <c r="G651"/>
  <c r="C652"/>
  <c r="D652"/>
  <c r="E652"/>
  <c r="F652"/>
  <c r="G652"/>
  <c r="C653"/>
  <c r="D653"/>
  <c r="E653"/>
  <c r="F653"/>
  <c r="G653"/>
  <c r="C654"/>
  <c r="D654"/>
  <c r="E654"/>
  <c r="F654"/>
  <c r="G654"/>
  <c r="C655"/>
  <c r="D655"/>
  <c r="E655"/>
  <c r="F655"/>
  <c r="G655"/>
  <c r="C656"/>
  <c r="D656"/>
  <c r="E656"/>
  <c r="F656"/>
  <c r="G656"/>
  <c r="C657"/>
  <c r="D657"/>
  <c r="E657"/>
  <c r="F657"/>
  <c r="G657"/>
  <c r="C658"/>
  <c r="D658"/>
  <c r="E658"/>
  <c r="F658"/>
  <c r="G658"/>
  <c r="C659"/>
  <c r="D659"/>
  <c r="E659"/>
  <c r="F659"/>
  <c r="G659"/>
  <c r="C660"/>
  <c r="D660"/>
  <c r="E660"/>
  <c r="F660"/>
  <c r="G660"/>
  <c r="C661"/>
  <c r="D661"/>
  <c r="E661"/>
  <c r="F661"/>
  <c r="G661"/>
  <c r="C662"/>
  <c r="D662"/>
  <c r="E662"/>
  <c r="F662"/>
  <c r="G662"/>
  <c r="C663"/>
  <c r="D663"/>
  <c r="E663"/>
  <c r="F663"/>
  <c r="G663"/>
  <c r="C664"/>
  <c r="D664"/>
  <c r="E664"/>
  <c r="F664"/>
  <c r="G664"/>
  <c r="C665"/>
  <c r="D665"/>
  <c r="E665"/>
  <c r="F665"/>
  <c r="G665"/>
  <c r="C666"/>
  <c r="D666"/>
  <c r="E666"/>
  <c r="F666"/>
  <c r="G666"/>
  <c r="C667"/>
  <c r="D667"/>
  <c r="E667"/>
  <c r="F667"/>
  <c r="G667"/>
  <c r="C668"/>
  <c r="D668"/>
  <c r="E668"/>
  <c r="F668"/>
  <c r="G668"/>
  <c r="C669"/>
  <c r="D669"/>
  <c r="E669"/>
  <c r="F669"/>
  <c r="G669"/>
  <c r="C670"/>
  <c r="D670"/>
  <c r="E670"/>
  <c r="F670"/>
  <c r="G670"/>
  <c r="C671"/>
  <c r="D671"/>
  <c r="E671"/>
  <c r="F671"/>
  <c r="G671"/>
  <c r="C672"/>
  <c r="D672"/>
  <c r="E672"/>
  <c r="F672"/>
  <c r="G672"/>
  <c r="C673"/>
  <c r="D673"/>
  <c r="E673"/>
  <c r="F673"/>
  <c r="G673"/>
  <c r="C674"/>
  <c r="D674"/>
  <c r="E674"/>
  <c r="F674"/>
  <c r="G674"/>
  <c r="C675"/>
  <c r="D675"/>
  <c r="E675"/>
  <c r="F675"/>
  <c r="G675"/>
  <c r="C676"/>
  <c r="D676"/>
  <c r="E676"/>
  <c r="F676"/>
  <c r="G676"/>
  <c r="C677"/>
  <c r="D677"/>
  <c r="E677"/>
  <c r="F677"/>
  <c r="G677"/>
  <c r="C678"/>
  <c r="D678"/>
  <c r="E678"/>
  <c r="F678"/>
  <c r="G678"/>
  <c r="C679"/>
  <c r="D679"/>
  <c r="E679"/>
  <c r="F679"/>
  <c r="G679"/>
  <c r="C680"/>
  <c r="D680"/>
  <c r="E680"/>
  <c r="F680"/>
  <c r="G680"/>
  <c r="C681"/>
  <c r="D681"/>
  <c r="E681"/>
  <c r="F681"/>
  <c r="G681"/>
  <c r="C682"/>
  <c r="D682"/>
  <c r="E682"/>
  <c r="F682"/>
  <c r="G682"/>
  <c r="C683"/>
  <c r="D683"/>
  <c r="E683"/>
  <c r="F683"/>
  <c r="G683"/>
  <c r="C684"/>
  <c r="D684"/>
  <c r="E684"/>
  <c r="F684"/>
  <c r="G684"/>
  <c r="C685"/>
  <c r="D685"/>
  <c r="E685"/>
  <c r="F685"/>
  <c r="G685"/>
  <c r="C686"/>
  <c r="D686"/>
  <c r="E686"/>
  <c r="F686"/>
  <c r="G686"/>
  <c r="C687"/>
  <c r="D687"/>
  <c r="E687"/>
  <c r="F687"/>
  <c r="G687"/>
  <c r="C688"/>
  <c r="D688"/>
  <c r="E688"/>
  <c r="F688"/>
  <c r="G688"/>
  <c r="C689"/>
  <c r="D689"/>
  <c r="E689"/>
  <c r="F689"/>
  <c r="G689"/>
  <c r="C690"/>
  <c r="D690"/>
  <c r="E690"/>
  <c r="F690"/>
  <c r="G690"/>
  <c r="C691"/>
  <c r="D691"/>
  <c r="E691"/>
  <c r="F691"/>
  <c r="G691"/>
  <c r="C692"/>
  <c r="D692"/>
  <c r="E692"/>
  <c r="F692"/>
  <c r="G692"/>
  <c r="C693"/>
  <c r="D693"/>
  <c r="E693"/>
  <c r="F693"/>
  <c r="G693"/>
  <c r="C694"/>
  <c r="D694"/>
  <c r="E694"/>
  <c r="F694"/>
  <c r="G694"/>
  <c r="C695"/>
  <c r="D695"/>
  <c r="E695"/>
  <c r="F695"/>
  <c r="G695"/>
  <c r="C696"/>
  <c r="D696"/>
  <c r="E696"/>
  <c r="F696"/>
  <c r="G696"/>
  <c r="C697"/>
  <c r="D697"/>
  <c r="E697"/>
  <c r="F697"/>
  <c r="G697"/>
  <c r="C698"/>
  <c r="D698"/>
  <c r="E698"/>
  <c r="F698"/>
  <c r="G698"/>
  <c r="C699"/>
  <c r="D699"/>
  <c r="E699"/>
  <c r="F699"/>
  <c r="G699"/>
  <c r="C700"/>
  <c r="D700"/>
  <c r="E700"/>
  <c r="F700"/>
  <c r="G700"/>
  <c r="C701"/>
  <c r="D701"/>
  <c r="E701"/>
  <c r="F701"/>
  <c r="G701"/>
  <c r="C702"/>
  <c r="D702"/>
  <c r="E702"/>
  <c r="F702"/>
  <c r="G702"/>
  <c r="C703"/>
  <c r="D703"/>
  <c r="E703"/>
  <c r="F703"/>
  <c r="G703"/>
  <c r="C704"/>
  <c r="D704"/>
  <c r="E704"/>
  <c r="F704"/>
  <c r="G704"/>
  <c r="C705"/>
  <c r="D705"/>
  <c r="E705"/>
  <c r="F705"/>
  <c r="G705"/>
  <c r="C706"/>
  <c r="D706"/>
  <c r="E706"/>
  <c r="F706"/>
  <c r="G706"/>
  <c r="C707"/>
  <c r="D707"/>
  <c r="E707"/>
  <c r="F707"/>
  <c r="G707"/>
  <c r="C708"/>
  <c r="D708"/>
  <c r="E708"/>
  <c r="F708"/>
  <c r="G708"/>
  <c r="C709"/>
  <c r="D709"/>
  <c r="E709"/>
  <c r="F709"/>
  <c r="G709"/>
  <c r="C710"/>
  <c r="D710"/>
  <c r="E710"/>
  <c r="F710"/>
  <c r="G710"/>
  <c r="C711"/>
  <c r="D711"/>
  <c r="E711"/>
  <c r="F711"/>
  <c r="G711"/>
  <c r="C712"/>
  <c r="D712"/>
  <c r="E712"/>
  <c r="F712"/>
  <c r="G712"/>
  <c r="C713"/>
  <c r="D713"/>
  <c r="E713"/>
  <c r="F713"/>
  <c r="G713"/>
  <c r="C714"/>
  <c r="D714"/>
  <c r="E714"/>
  <c r="F714"/>
  <c r="G714"/>
  <c r="C715"/>
  <c r="D715"/>
  <c r="E715"/>
  <c r="F715"/>
  <c r="G715"/>
  <c r="C716"/>
  <c r="D716"/>
  <c r="E716"/>
  <c r="F716"/>
  <c r="G716"/>
  <c r="C717"/>
  <c r="D717"/>
  <c r="E717"/>
  <c r="F717"/>
  <c r="G717"/>
  <c r="C718"/>
  <c r="D718"/>
  <c r="E718"/>
  <c r="F718"/>
  <c r="G718"/>
  <c r="C719"/>
  <c r="D719"/>
  <c r="E719"/>
  <c r="F719"/>
  <c r="G719"/>
  <c r="C720"/>
  <c r="D720"/>
  <c r="E720"/>
  <c r="F720"/>
  <c r="G720"/>
  <c r="C721"/>
  <c r="D721"/>
  <c r="E721"/>
  <c r="F721"/>
  <c r="G721"/>
  <c r="C722"/>
  <c r="D722"/>
  <c r="E722"/>
  <c r="F722"/>
  <c r="G722"/>
  <c r="C723"/>
  <c r="D723"/>
  <c r="E723"/>
  <c r="F723"/>
  <c r="G723"/>
  <c r="C724"/>
  <c r="D724"/>
  <c r="E724"/>
  <c r="F724"/>
  <c r="G724"/>
  <c r="C725"/>
  <c r="D725"/>
  <c r="E725"/>
  <c r="F725"/>
  <c r="G725"/>
  <c r="C726"/>
  <c r="D726"/>
  <c r="E726"/>
  <c r="F726"/>
  <c r="G726"/>
  <c r="C727"/>
  <c r="D727"/>
  <c r="E727"/>
  <c r="F727"/>
  <c r="G727"/>
  <c r="C728"/>
  <c r="D728"/>
  <c r="E728"/>
  <c r="F728"/>
  <c r="G728"/>
  <c r="C729"/>
  <c r="D729"/>
  <c r="E729"/>
  <c r="F729"/>
  <c r="G729"/>
  <c r="C730"/>
  <c r="D730"/>
  <c r="E730"/>
  <c r="F730"/>
  <c r="G730"/>
  <c r="C731"/>
  <c r="D731"/>
  <c r="E731"/>
  <c r="F731"/>
  <c r="G731"/>
  <c r="C732"/>
  <c r="D732"/>
  <c r="E732"/>
  <c r="F732"/>
  <c r="G732"/>
  <c r="C733"/>
  <c r="D733"/>
  <c r="E733"/>
  <c r="F733"/>
  <c r="G733"/>
  <c r="C734"/>
  <c r="D734"/>
  <c r="E734"/>
  <c r="F734"/>
  <c r="G734"/>
  <c r="C735"/>
  <c r="D735"/>
  <c r="E735"/>
  <c r="F735"/>
  <c r="G735"/>
  <c r="C736"/>
  <c r="D736"/>
  <c r="E736"/>
  <c r="F736"/>
  <c r="G736"/>
  <c r="C737"/>
  <c r="D737"/>
  <c r="E737"/>
  <c r="F737"/>
  <c r="G737"/>
  <c r="C738"/>
  <c r="D738"/>
  <c r="E738"/>
  <c r="F738"/>
  <c r="G738"/>
  <c r="C739"/>
  <c r="D739"/>
  <c r="E739"/>
  <c r="F739"/>
  <c r="G739"/>
  <c r="C740"/>
  <c r="D740"/>
  <c r="E740"/>
  <c r="F740"/>
  <c r="G740"/>
  <c r="C741"/>
  <c r="D741"/>
  <c r="E741"/>
  <c r="F741"/>
  <c r="G741"/>
  <c r="C742"/>
  <c r="D742"/>
  <c r="E742"/>
  <c r="F742"/>
  <c r="G742"/>
  <c r="C743"/>
  <c r="D743"/>
  <c r="E743"/>
  <c r="F743"/>
  <c r="G743"/>
  <c r="C744"/>
  <c r="D744"/>
  <c r="E744"/>
  <c r="F744"/>
  <c r="G744"/>
  <c r="C745"/>
  <c r="D745"/>
  <c r="E745"/>
  <c r="F745"/>
  <c r="G745"/>
  <c r="C746"/>
  <c r="D746"/>
  <c r="E746"/>
  <c r="F746"/>
  <c r="G746"/>
  <c r="C747"/>
  <c r="D747"/>
  <c r="E747"/>
  <c r="F747"/>
  <c r="G747"/>
  <c r="C748"/>
  <c r="D748"/>
  <c r="E748"/>
  <c r="F748"/>
  <c r="G748"/>
  <c r="C749"/>
  <c r="D749"/>
  <c r="E749"/>
  <c r="F749"/>
  <c r="G749"/>
  <c r="C750"/>
  <c r="D750"/>
  <c r="E750"/>
  <c r="F750"/>
  <c r="G750"/>
  <c r="C751"/>
  <c r="D751"/>
  <c r="E751"/>
  <c r="F751"/>
  <c r="G751"/>
  <c r="C752"/>
  <c r="D752"/>
  <c r="E752"/>
  <c r="F752"/>
  <c r="G752"/>
  <c r="C753"/>
  <c r="D753"/>
  <c r="E753"/>
  <c r="F753"/>
  <c r="G753"/>
  <c r="C754"/>
  <c r="D754"/>
  <c r="E754"/>
  <c r="F754"/>
  <c r="G754"/>
  <c r="C755"/>
  <c r="D755"/>
  <c r="E755"/>
  <c r="F755"/>
  <c r="G755"/>
  <c r="C756"/>
  <c r="D756"/>
  <c r="E756"/>
  <c r="F756"/>
  <c r="G756"/>
  <c r="C757"/>
  <c r="D757"/>
  <c r="E757"/>
  <c r="F757"/>
  <c r="G757"/>
  <c r="C758"/>
  <c r="D758"/>
  <c r="E758"/>
  <c r="F758"/>
  <c r="G758"/>
  <c r="C759"/>
  <c r="D759"/>
  <c r="E759"/>
  <c r="F759"/>
  <c r="G759"/>
  <c r="C760"/>
  <c r="D760"/>
  <c r="E760"/>
  <c r="F760"/>
  <c r="G760"/>
  <c r="C761"/>
  <c r="D761"/>
  <c r="E761"/>
  <c r="F761"/>
  <c r="G761"/>
  <c r="C762"/>
  <c r="D762"/>
  <c r="E762"/>
  <c r="F762"/>
  <c r="G762"/>
  <c r="C763"/>
  <c r="D763"/>
  <c r="E763"/>
  <c r="F763"/>
  <c r="G763"/>
  <c r="C764"/>
  <c r="D764"/>
  <c r="E764"/>
  <c r="F764"/>
  <c r="G764"/>
  <c r="C765"/>
  <c r="D765"/>
  <c r="E765"/>
  <c r="F765"/>
  <c r="G765"/>
  <c r="C766"/>
  <c r="D766"/>
  <c r="E766"/>
  <c r="F766"/>
  <c r="G766"/>
  <c r="C767"/>
  <c r="D767"/>
  <c r="E767"/>
  <c r="F767"/>
  <c r="G767"/>
  <c r="C768"/>
  <c r="D768"/>
  <c r="E768"/>
  <c r="F768"/>
  <c r="G768"/>
  <c r="C769"/>
  <c r="D769"/>
  <c r="E769"/>
  <c r="F769"/>
  <c r="G769"/>
  <c r="C770"/>
  <c r="D770"/>
  <c r="E770"/>
  <c r="F770"/>
  <c r="G770"/>
  <c r="C771"/>
  <c r="D771"/>
  <c r="E771"/>
  <c r="F771"/>
  <c r="G771"/>
  <c r="C772"/>
  <c r="D772"/>
  <c r="E772"/>
  <c r="F772"/>
  <c r="G772"/>
  <c r="C773"/>
  <c r="D773"/>
  <c r="E773"/>
  <c r="F773"/>
  <c r="G773"/>
  <c r="C774"/>
  <c r="D774"/>
  <c r="E774"/>
  <c r="F774"/>
  <c r="G774"/>
  <c r="C775"/>
  <c r="D775"/>
  <c r="E775"/>
  <c r="F775"/>
  <c r="G775"/>
  <c r="C776"/>
  <c r="D776"/>
  <c r="E776"/>
  <c r="F776"/>
  <c r="G776"/>
  <c r="C777"/>
  <c r="D777"/>
  <c r="E777"/>
  <c r="F777"/>
  <c r="G777"/>
  <c r="C778"/>
  <c r="D778"/>
  <c r="E778"/>
  <c r="F778"/>
  <c r="G778"/>
  <c r="C779"/>
  <c r="D779"/>
  <c r="E779"/>
  <c r="F779"/>
  <c r="G779"/>
  <c r="C780"/>
  <c r="D780"/>
  <c r="E780"/>
  <c r="F780"/>
  <c r="G780"/>
  <c r="C781"/>
  <c r="D781"/>
  <c r="E781"/>
  <c r="F781"/>
  <c r="G781"/>
  <c r="C782"/>
  <c r="D782"/>
  <c r="E782"/>
  <c r="F782"/>
  <c r="G782"/>
  <c r="C783"/>
  <c r="D783"/>
  <c r="E783"/>
  <c r="F783"/>
  <c r="G783"/>
  <c r="C784"/>
  <c r="D784"/>
  <c r="E784"/>
  <c r="F784"/>
  <c r="G784"/>
  <c r="C785"/>
  <c r="D785"/>
  <c r="E785"/>
  <c r="F785"/>
  <c r="G785"/>
  <c r="C786"/>
  <c r="D786"/>
  <c r="E786"/>
  <c r="F786"/>
  <c r="G786"/>
  <c r="C787"/>
  <c r="D787"/>
  <c r="E787"/>
  <c r="F787"/>
  <c r="G787"/>
  <c r="C788"/>
  <c r="D788"/>
  <c r="E788"/>
  <c r="F788"/>
  <c r="G788"/>
  <c r="C789"/>
  <c r="D789"/>
  <c r="E789"/>
  <c r="F789"/>
  <c r="G789"/>
  <c r="C790"/>
  <c r="D790"/>
  <c r="E790"/>
  <c r="F790"/>
  <c r="G790"/>
  <c r="C791"/>
  <c r="D791"/>
  <c r="E791"/>
  <c r="F791"/>
  <c r="G791"/>
  <c r="C792"/>
  <c r="D792"/>
  <c r="E792"/>
  <c r="F792"/>
  <c r="G792"/>
  <c r="C793"/>
  <c r="D793"/>
  <c r="E793"/>
  <c r="F793"/>
  <c r="G793"/>
  <c r="C794"/>
  <c r="D794"/>
  <c r="E794"/>
  <c r="F794"/>
  <c r="G794"/>
  <c r="C795"/>
  <c r="D795"/>
  <c r="E795"/>
  <c r="F795"/>
  <c r="G795"/>
  <c r="C796"/>
  <c r="D796"/>
  <c r="E796"/>
  <c r="F796"/>
  <c r="G796"/>
  <c r="C797"/>
  <c r="D797"/>
  <c r="E797"/>
  <c r="F797"/>
  <c r="G797"/>
  <c r="C798"/>
  <c r="D798"/>
  <c r="E798"/>
  <c r="F798"/>
  <c r="G798"/>
  <c r="C799"/>
  <c r="D799"/>
  <c r="E799"/>
  <c r="F799"/>
  <c r="G799"/>
  <c r="C800"/>
  <c r="D800"/>
  <c r="E800"/>
  <c r="F800"/>
  <c r="G800"/>
  <c r="C801"/>
  <c r="D801"/>
  <c r="E801"/>
  <c r="F801"/>
  <c r="G801"/>
  <c r="C802"/>
  <c r="D802"/>
  <c r="E802"/>
  <c r="F802"/>
  <c r="G802"/>
  <c r="C803"/>
  <c r="D803"/>
  <c r="E803"/>
  <c r="F803"/>
  <c r="G803"/>
  <c r="C804"/>
  <c r="D804"/>
  <c r="E804"/>
  <c r="F804"/>
  <c r="G804"/>
  <c r="C805"/>
  <c r="D805"/>
  <c r="E805"/>
  <c r="F805"/>
  <c r="G805"/>
  <c r="C806"/>
  <c r="D806"/>
  <c r="E806"/>
  <c r="F806"/>
  <c r="G806"/>
  <c r="C807"/>
  <c r="D807"/>
  <c r="E807"/>
  <c r="F807"/>
  <c r="G807"/>
  <c r="C808"/>
  <c r="D808"/>
  <c r="E808"/>
  <c r="F808"/>
  <c r="G808"/>
  <c r="C809"/>
  <c r="D809"/>
  <c r="E809"/>
  <c r="F809"/>
  <c r="G809"/>
  <c r="C810"/>
  <c r="D810"/>
  <c r="E810"/>
  <c r="F810"/>
  <c r="G810"/>
  <c r="C811"/>
  <c r="D811"/>
  <c r="E811"/>
  <c r="F811"/>
  <c r="G811"/>
  <c r="C812"/>
  <c r="D812"/>
  <c r="E812"/>
  <c r="F812"/>
  <c r="G812"/>
  <c r="C813"/>
  <c r="D813"/>
  <c r="E813"/>
  <c r="F813"/>
  <c r="G813"/>
  <c r="C814"/>
  <c r="D814"/>
  <c r="E814"/>
  <c r="F814"/>
  <c r="G814"/>
  <c r="C815"/>
  <c r="D815"/>
  <c r="E815"/>
  <c r="F815"/>
  <c r="G815"/>
  <c r="C816"/>
  <c r="D816"/>
  <c r="E816"/>
  <c r="F816"/>
  <c r="G816"/>
  <c r="C817"/>
  <c r="D817"/>
  <c r="E817"/>
  <c r="F817"/>
  <c r="G817"/>
  <c r="C818"/>
  <c r="D818"/>
  <c r="E818"/>
  <c r="F818"/>
  <c r="G818"/>
  <c r="C819"/>
  <c r="D819"/>
  <c r="E819"/>
  <c r="F819"/>
  <c r="G819"/>
  <c r="C820"/>
  <c r="D820"/>
  <c r="E820"/>
  <c r="F820"/>
  <c r="G820"/>
  <c r="C821"/>
  <c r="D821"/>
  <c r="E821"/>
  <c r="F821"/>
  <c r="G821"/>
  <c r="C822"/>
  <c r="D822"/>
  <c r="E822"/>
  <c r="F822"/>
  <c r="G822"/>
  <c r="C823"/>
  <c r="D823"/>
  <c r="E823"/>
  <c r="F823"/>
  <c r="G823"/>
  <c r="C824"/>
  <c r="D824"/>
  <c r="E824"/>
  <c r="F824"/>
  <c r="G824"/>
  <c r="C825"/>
  <c r="D825"/>
  <c r="E825"/>
  <c r="F825"/>
  <c r="G825"/>
  <c r="C826"/>
  <c r="D826"/>
  <c r="E826"/>
  <c r="F826"/>
  <c r="G826"/>
  <c r="C827"/>
  <c r="D827"/>
  <c r="E827"/>
  <c r="F827"/>
  <c r="G827"/>
  <c r="C828"/>
  <c r="D828"/>
  <c r="E828"/>
  <c r="F828"/>
  <c r="G828"/>
  <c r="C829"/>
  <c r="D829"/>
  <c r="E829"/>
  <c r="F829"/>
  <c r="G829"/>
  <c r="C830"/>
  <c r="D830"/>
  <c r="E830"/>
  <c r="F830"/>
  <c r="G830"/>
  <c r="C831"/>
  <c r="D831"/>
  <c r="E831"/>
  <c r="F831"/>
  <c r="G831"/>
  <c r="C832"/>
  <c r="D832"/>
  <c r="E832"/>
  <c r="F832"/>
  <c r="G832"/>
  <c r="C833"/>
  <c r="D833"/>
  <c r="E833"/>
  <c r="F833"/>
  <c r="G833"/>
  <c r="C834"/>
  <c r="D834"/>
  <c r="E834"/>
  <c r="F834"/>
  <c r="G834"/>
  <c r="C835"/>
  <c r="D835"/>
  <c r="E835"/>
  <c r="F835"/>
  <c r="G835"/>
  <c r="C836"/>
  <c r="D836"/>
  <c r="E836"/>
  <c r="F836"/>
  <c r="G836"/>
  <c r="C837"/>
  <c r="D837"/>
  <c r="E837"/>
  <c r="F837"/>
  <c r="G837"/>
  <c r="C838"/>
  <c r="D838"/>
  <c r="E838"/>
  <c r="F838"/>
  <c r="G838"/>
  <c r="C839"/>
  <c r="D839"/>
  <c r="E839"/>
  <c r="F839"/>
  <c r="G839"/>
  <c r="C840"/>
  <c r="D840"/>
  <c r="E840"/>
  <c r="F840"/>
  <c r="G840"/>
  <c r="C841"/>
  <c r="D841"/>
  <c r="E841"/>
  <c r="F841"/>
  <c r="G841"/>
  <c r="C842"/>
  <c r="D842"/>
  <c r="E842"/>
  <c r="F842"/>
  <c r="G842"/>
  <c r="C843"/>
  <c r="D843"/>
  <c r="E843"/>
  <c r="F843"/>
  <c r="G843"/>
  <c r="C844"/>
  <c r="D844"/>
  <c r="E844"/>
  <c r="F844"/>
  <c r="G844"/>
  <c r="C845"/>
  <c r="D845"/>
  <c r="E845"/>
  <c r="F845"/>
  <c r="G845"/>
  <c r="C846"/>
  <c r="D846"/>
  <c r="E846"/>
  <c r="F846"/>
  <c r="G846"/>
  <c r="C847"/>
  <c r="D847"/>
  <c r="E847"/>
  <c r="F847"/>
  <c r="G847"/>
  <c r="C848"/>
  <c r="D848"/>
  <c r="E848"/>
  <c r="F848"/>
  <c r="G848"/>
  <c r="C849"/>
  <c r="D849"/>
  <c r="E849"/>
  <c r="F849"/>
  <c r="G849"/>
  <c r="C850"/>
  <c r="D850"/>
  <c r="E850"/>
  <c r="F850"/>
  <c r="G850"/>
  <c r="C851"/>
  <c r="D851"/>
  <c r="E851"/>
  <c r="F851"/>
  <c r="G851"/>
  <c r="C852"/>
  <c r="D852"/>
  <c r="E852"/>
  <c r="F852"/>
  <c r="G852"/>
  <c r="C853"/>
  <c r="D853"/>
  <c r="E853"/>
  <c r="F853"/>
  <c r="G853"/>
  <c r="C854"/>
  <c r="D854"/>
  <c r="E854"/>
  <c r="F854"/>
  <c r="G854"/>
  <c r="C855"/>
  <c r="D855"/>
  <c r="E855"/>
  <c r="F855"/>
  <c r="G855"/>
  <c r="C856"/>
  <c r="D856"/>
  <c r="E856"/>
  <c r="F856"/>
  <c r="G856"/>
  <c r="C857"/>
  <c r="D857"/>
  <c r="E857"/>
  <c r="F857"/>
  <c r="G857"/>
  <c r="C858"/>
  <c r="D858"/>
  <c r="E858"/>
  <c r="F858"/>
  <c r="G858"/>
  <c r="C859"/>
  <c r="D859"/>
  <c r="E859"/>
  <c r="F859"/>
  <c r="G859"/>
  <c r="C860"/>
  <c r="D860"/>
  <c r="E860"/>
  <c r="F860"/>
  <c r="G860"/>
  <c r="C861"/>
  <c r="D861"/>
  <c r="E861"/>
  <c r="F861"/>
  <c r="G861"/>
  <c r="C862"/>
  <c r="D862"/>
  <c r="E862"/>
  <c r="F862"/>
  <c r="G862"/>
  <c r="C863"/>
  <c r="D863"/>
  <c r="E863"/>
  <c r="F863"/>
  <c r="G863"/>
  <c r="C864"/>
  <c r="D864"/>
  <c r="E864"/>
  <c r="F864"/>
  <c r="G864"/>
  <c r="C865"/>
  <c r="D865"/>
  <c r="E865"/>
  <c r="F865"/>
  <c r="G865"/>
  <c r="C866"/>
  <c r="D866"/>
  <c r="E866"/>
  <c r="F866"/>
  <c r="G866"/>
  <c r="C867"/>
  <c r="D867"/>
  <c r="E867"/>
  <c r="F867"/>
  <c r="G867"/>
  <c r="C868"/>
  <c r="D868"/>
  <c r="E868"/>
  <c r="F868"/>
  <c r="G868"/>
  <c r="C869"/>
  <c r="D869"/>
  <c r="E869"/>
  <c r="F869"/>
  <c r="G869"/>
  <c r="C870"/>
  <c r="D870"/>
  <c r="E870"/>
  <c r="F870"/>
  <c r="G870"/>
  <c r="C871"/>
  <c r="D871"/>
  <c r="E871"/>
  <c r="F871"/>
  <c r="G871"/>
  <c r="C872"/>
  <c r="D872"/>
  <c r="E872"/>
  <c r="F872"/>
  <c r="G872"/>
  <c r="C873"/>
  <c r="D873"/>
  <c r="E873"/>
  <c r="F873"/>
  <c r="G873"/>
  <c r="C874"/>
  <c r="D874"/>
  <c r="E874"/>
  <c r="F874"/>
  <c r="G874"/>
  <c r="C875"/>
  <c r="D875"/>
  <c r="E875"/>
  <c r="F875"/>
  <c r="G875"/>
  <c r="C876"/>
  <c r="D876"/>
  <c r="E876"/>
  <c r="F876"/>
  <c r="G876"/>
  <c r="C877"/>
  <c r="D877"/>
  <c r="E877"/>
  <c r="F877"/>
  <c r="G877"/>
  <c r="C878"/>
  <c r="D878"/>
  <c r="E878"/>
  <c r="F878"/>
  <c r="G878"/>
  <c r="C879"/>
  <c r="D879"/>
  <c r="E879"/>
  <c r="F879"/>
  <c r="G879"/>
  <c r="C880"/>
  <c r="D880"/>
  <c r="E880"/>
  <c r="F880"/>
  <c r="G880"/>
  <c r="C881"/>
  <c r="D881"/>
  <c r="E881"/>
  <c r="F881"/>
  <c r="G881"/>
  <c r="C882"/>
  <c r="D882"/>
  <c r="E882"/>
  <c r="F882"/>
  <c r="G882"/>
  <c r="C883"/>
  <c r="D883"/>
  <c r="E883"/>
  <c r="F883"/>
  <c r="G883"/>
  <c r="C884"/>
  <c r="D884"/>
  <c r="E884"/>
  <c r="F884"/>
  <c r="G884"/>
  <c r="C885"/>
  <c r="D885"/>
  <c r="E885"/>
  <c r="F885"/>
  <c r="G885"/>
  <c r="C886"/>
  <c r="D886"/>
  <c r="E886"/>
  <c r="F886"/>
  <c r="G886"/>
  <c r="C887"/>
  <c r="D887"/>
  <c r="E887"/>
  <c r="F887"/>
  <c r="G887"/>
  <c r="C888"/>
  <c r="D888"/>
  <c r="E888"/>
  <c r="F888"/>
  <c r="G888"/>
  <c r="C889"/>
  <c r="D889"/>
  <c r="E889"/>
  <c r="F889"/>
  <c r="G889"/>
  <c r="C890"/>
  <c r="D890"/>
  <c r="E890"/>
  <c r="F890"/>
  <c r="G890"/>
  <c r="C891"/>
  <c r="D891"/>
  <c r="E891"/>
  <c r="F891"/>
  <c r="G891"/>
  <c r="C892"/>
  <c r="D892"/>
  <c r="E892"/>
  <c r="F892"/>
  <c r="G892"/>
  <c r="C893"/>
  <c r="D893"/>
  <c r="E893"/>
  <c r="F893"/>
  <c r="G893"/>
  <c r="C894"/>
  <c r="D894"/>
  <c r="E894"/>
  <c r="F894"/>
  <c r="G894"/>
  <c r="C895"/>
  <c r="D895"/>
  <c r="E895"/>
  <c r="F895"/>
  <c r="G895"/>
  <c r="C896"/>
  <c r="D896"/>
  <c r="E896"/>
  <c r="F896"/>
  <c r="G896"/>
  <c r="C897"/>
  <c r="D897"/>
  <c r="E897"/>
  <c r="F897"/>
  <c r="G897"/>
  <c r="C898"/>
  <c r="D898"/>
  <c r="E898"/>
  <c r="F898"/>
  <c r="G898"/>
  <c r="C899"/>
  <c r="D899"/>
  <c r="E899"/>
  <c r="F899"/>
  <c r="G899"/>
  <c r="C900"/>
  <c r="D900"/>
  <c r="E900"/>
  <c r="F900"/>
  <c r="G900"/>
  <c r="C901"/>
  <c r="D901"/>
  <c r="E901"/>
  <c r="F901"/>
  <c r="G901"/>
  <c r="C902"/>
  <c r="D902"/>
  <c r="E902"/>
  <c r="F902"/>
  <c r="G902"/>
  <c r="C903"/>
  <c r="D903"/>
  <c r="E903"/>
  <c r="F903"/>
  <c r="G903"/>
  <c r="C904"/>
  <c r="D904"/>
  <c r="E904"/>
  <c r="F904"/>
  <c r="G904"/>
  <c r="C905"/>
  <c r="D905"/>
  <c r="E905"/>
  <c r="F905"/>
  <c r="G905"/>
  <c r="C906"/>
  <c r="D906"/>
  <c r="E906"/>
  <c r="F906"/>
  <c r="G906"/>
  <c r="C907"/>
  <c r="D907"/>
  <c r="E907"/>
  <c r="F907"/>
  <c r="G907"/>
  <c r="C908"/>
  <c r="D908"/>
  <c r="E908"/>
  <c r="F908"/>
  <c r="G908"/>
  <c r="C909"/>
  <c r="D909"/>
  <c r="E909"/>
  <c r="F909"/>
  <c r="G909"/>
  <c r="C910"/>
  <c r="D910"/>
  <c r="E910"/>
  <c r="F910"/>
  <c r="G910"/>
  <c r="C911"/>
  <c r="D911"/>
  <c r="E911"/>
  <c r="F911"/>
  <c r="G911"/>
  <c r="C912"/>
  <c r="D912"/>
  <c r="E912"/>
  <c r="F912"/>
  <c r="G912"/>
  <c r="C913"/>
  <c r="D913"/>
  <c r="E913"/>
  <c r="F913"/>
  <c r="G913"/>
  <c r="C914"/>
  <c r="D914"/>
  <c r="E914"/>
  <c r="F914"/>
  <c r="G914"/>
  <c r="C915"/>
  <c r="D915"/>
  <c r="E915"/>
  <c r="F915"/>
  <c r="G915"/>
  <c r="C916"/>
  <c r="D916"/>
  <c r="E916"/>
  <c r="F916"/>
  <c r="G916"/>
  <c r="C917"/>
  <c r="D917"/>
  <c r="E917"/>
  <c r="F917"/>
  <c r="G917"/>
  <c r="C918"/>
  <c r="D918"/>
  <c r="E918"/>
  <c r="F918"/>
  <c r="G918"/>
  <c r="C919"/>
  <c r="D919"/>
  <c r="E919"/>
  <c r="F919"/>
  <c r="G919"/>
  <c r="C920"/>
  <c r="D920"/>
  <c r="E920"/>
  <c r="F920"/>
  <c r="G920"/>
  <c r="C921"/>
  <c r="D921"/>
  <c r="E921"/>
  <c r="F921"/>
  <c r="G921"/>
  <c r="C922"/>
  <c r="D922"/>
  <c r="E922"/>
  <c r="F922"/>
  <c r="G922"/>
  <c r="C923"/>
  <c r="D923"/>
  <c r="E923"/>
  <c r="F923"/>
  <c r="G923"/>
  <c r="C924"/>
  <c r="D924"/>
  <c r="E924"/>
  <c r="F924"/>
  <c r="G924"/>
  <c r="C925"/>
  <c r="D925"/>
  <c r="E925"/>
  <c r="F925"/>
  <c r="G925"/>
  <c r="C926"/>
  <c r="D926"/>
  <c r="E926"/>
  <c r="F926"/>
  <c r="G926"/>
  <c r="C927"/>
  <c r="D927"/>
  <c r="E927"/>
  <c r="F927"/>
  <c r="G927"/>
  <c r="C928"/>
  <c r="D928"/>
  <c r="E928"/>
  <c r="F928"/>
  <c r="G928"/>
  <c r="C929"/>
  <c r="D929"/>
  <c r="E929"/>
  <c r="F929"/>
  <c r="G929"/>
  <c r="C930"/>
  <c r="D930"/>
  <c r="E930"/>
  <c r="F930"/>
  <c r="G930"/>
  <c r="C931"/>
  <c r="D931"/>
  <c r="E931"/>
  <c r="F931"/>
  <c r="G931"/>
  <c r="C932"/>
  <c r="D932"/>
  <c r="E932"/>
  <c r="F932"/>
  <c r="G932"/>
  <c r="C933"/>
  <c r="D933"/>
  <c r="E933"/>
  <c r="F933"/>
  <c r="G933"/>
  <c r="C934"/>
  <c r="D934"/>
  <c r="E934"/>
  <c r="F934"/>
  <c r="G934"/>
  <c r="C935"/>
  <c r="D935"/>
  <c r="E935"/>
  <c r="F935"/>
  <c r="G935"/>
  <c r="C936"/>
  <c r="D936"/>
  <c r="E936"/>
  <c r="F936"/>
  <c r="G936"/>
  <c r="C937"/>
  <c r="D937"/>
  <c r="E937"/>
  <c r="F937"/>
  <c r="G937"/>
  <c r="C938"/>
  <c r="D938"/>
  <c r="E938"/>
  <c r="F938"/>
  <c r="G938"/>
  <c r="C939"/>
  <c r="D939"/>
  <c r="E939"/>
  <c r="F939"/>
  <c r="G939"/>
  <c r="C940"/>
  <c r="D940"/>
  <c r="E940"/>
  <c r="F940"/>
  <c r="G940"/>
  <c r="C941"/>
  <c r="D941"/>
  <c r="E941"/>
  <c r="F941"/>
  <c r="G941"/>
  <c r="C942"/>
  <c r="D942"/>
  <c r="E942"/>
  <c r="F942"/>
  <c r="G942"/>
  <c r="C943"/>
  <c r="D943"/>
  <c r="E943"/>
  <c r="F943"/>
  <c r="G943"/>
  <c r="C944"/>
  <c r="D944"/>
  <c r="E944"/>
  <c r="F944"/>
  <c r="G944"/>
  <c r="C945"/>
  <c r="D945"/>
  <c r="E945"/>
  <c r="F945"/>
  <c r="G945"/>
  <c r="C946"/>
  <c r="D946"/>
  <c r="E946"/>
  <c r="F946"/>
  <c r="G946"/>
  <c r="C947"/>
  <c r="D947"/>
  <c r="E947"/>
  <c r="F947"/>
  <c r="G947"/>
  <c r="C948"/>
  <c r="D948"/>
  <c r="E948"/>
  <c r="F948"/>
  <c r="G948"/>
  <c r="C949"/>
  <c r="D949"/>
  <c r="E949"/>
  <c r="F949"/>
  <c r="G949"/>
  <c r="C950"/>
  <c r="D950"/>
  <c r="E950"/>
  <c r="F950"/>
  <c r="G950"/>
  <c r="C951"/>
  <c r="D951"/>
  <c r="E951"/>
  <c r="F951"/>
  <c r="G951"/>
  <c r="C952"/>
  <c r="D952"/>
  <c r="E952"/>
  <c r="F952"/>
  <c r="G952"/>
  <c r="C953"/>
  <c r="D953"/>
  <c r="E953"/>
  <c r="F953"/>
  <c r="G953"/>
  <c r="C954"/>
  <c r="D954"/>
  <c r="E954"/>
  <c r="F954"/>
  <c r="G954"/>
  <c r="C955"/>
  <c r="D955"/>
  <c r="E955"/>
  <c r="F955"/>
  <c r="G955"/>
  <c r="C956"/>
  <c r="D956"/>
  <c r="E956"/>
  <c r="F956"/>
  <c r="G956"/>
  <c r="C957"/>
  <c r="D957"/>
  <c r="E957"/>
  <c r="F957"/>
  <c r="G957"/>
  <c r="C958"/>
  <c r="D958"/>
  <c r="E958"/>
  <c r="F958"/>
  <c r="G958"/>
  <c r="C959"/>
  <c r="D959"/>
  <c r="E959"/>
  <c r="F959"/>
  <c r="G959"/>
  <c r="C960"/>
  <c r="D960"/>
  <c r="E960"/>
  <c r="F960"/>
  <c r="G960"/>
  <c r="C961"/>
  <c r="D961"/>
  <c r="E961"/>
  <c r="F961"/>
  <c r="G961"/>
  <c r="C962"/>
  <c r="D962"/>
  <c r="E962"/>
  <c r="F962"/>
  <c r="G962"/>
  <c r="C963"/>
  <c r="D963"/>
  <c r="E963"/>
  <c r="F963"/>
  <c r="G963"/>
  <c r="C964"/>
  <c r="D964"/>
  <c r="E964"/>
  <c r="F964"/>
  <c r="G964"/>
  <c r="C965"/>
  <c r="D965"/>
  <c r="E965"/>
  <c r="F965"/>
  <c r="G965"/>
  <c r="C966"/>
  <c r="D966"/>
  <c r="E966"/>
  <c r="F966"/>
  <c r="G966"/>
  <c r="C967"/>
  <c r="D967"/>
  <c r="E967"/>
  <c r="F967"/>
  <c r="G967"/>
  <c r="C968"/>
  <c r="D968"/>
  <c r="E968"/>
  <c r="F968"/>
  <c r="G968"/>
  <c r="C969"/>
  <c r="D969"/>
  <c r="E969"/>
  <c r="F969"/>
  <c r="G969"/>
  <c r="C970"/>
  <c r="D970"/>
  <c r="E970"/>
  <c r="F970"/>
  <c r="G970"/>
  <c r="C971"/>
  <c r="D971"/>
  <c r="E971"/>
  <c r="F971"/>
  <c r="G971"/>
  <c r="C972"/>
  <c r="D972"/>
  <c r="E972"/>
  <c r="F972"/>
  <c r="G972"/>
  <c r="C973"/>
  <c r="D973"/>
  <c r="E973"/>
  <c r="F973"/>
  <c r="G973"/>
  <c r="C974"/>
  <c r="D974"/>
  <c r="E974"/>
  <c r="F974"/>
  <c r="G974"/>
  <c r="C975"/>
  <c r="D975"/>
  <c r="E975"/>
  <c r="F975"/>
  <c r="G975"/>
  <c r="C976"/>
  <c r="D976"/>
  <c r="E976"/>
  <c r="F976"/>
  <c r="G976"/>
  <c r="C977"/>
  <c r="D977"/>
  <c r="E977"/>
  <c r="F977"/>
  <c r="G977"/>
  <c r="C978"/>
  <c r="D978"/>
  <c r="E978"/>
  <c r="F978"/>
  <c r="G978"/>
  <c r="C979"/>
  <c r="D979"/>
  <c r="E979"/>
  <c r="F979"/>
  <c r="G979"/>
  <c r="C980"/>
  <c r="D980"/>
  <c r="E980"/>
  <c r="F980"/>
  <c r="G980"/>
  <c r="C981"/>
  <c r="D981"/>
  <c r="E981"/>
  <c r="F981"/>
  <c r="G981"/>
  <c r="C982"/>
  <c r="D982"/>
  <c r="E982"/>
  <c r="F982"/>
  <c r="G982"/>
  <c r="C983"/>
  <c r="D983"/>
  <c r="E983"/>
  <c r="F983"/>
  <c r="G983"/>
  <c r="C984"/>
  <c r="D984"/>
  <c r="E984"/>
  <c r="F984"/>
  <c r="G984"/>
  <c r="C985"/>
  <c r="D985"/>
  <c r="E985"/>
  <c r="F985"/>
  <c r="G985"/>
  <c r="C986"/>
  <c r="D986"/>
  <c r="E986"/>
  <c r="F986"/>
  <c r="G986"/>
  <c r="C987"/>
  <c r="D987"/>
  <c r="E987"/>
  <c r="F987"/>
  <c r="G987"/>
  <c r="C988"/>
  <c r="D988"/>
  <c r="E988"/>
  <c r="F988"/>
  <c r="G988"/>
  <c r="C989"/>
  <c r="D989"/>
  <c r="E989"/>
  <c r="F989"/>
  <c r="G989"/>
  <c r="C990"/>
  <c r="D990"/>
  <c r="E990"/>
  <c r="F990"/>
  <c r="G990"/>
  <c r="C991"/>
  <c r="D991"/>
  <c r="E991"/>
  <c r="F991"/>
  <c r="G991"/>
  <c r="C992"/>
  <c r="D992"/>
  <c r="E992"/>
  <c r="F992"/>
  <c r="G992"/>
  <c r="C993"/>
  <c r="D993"/>
  <c r="E993"/>
  <c r="F993"/>
  <c r="G993"/>
  <c r="C994"/>
  <c r="D994"/>
  <c r="E994"/>
  <c r="F994"/>
  <c r="G994"/>
  <c r="C995"/>
  <c r="D995"/>
  <c r="E995"/>
  <c r="F995"/>
  <c r="G995"/>
  <c r="C996"/>
  <c r="D996"/>
  <c r="E996"/>
  <c r="F996"/>
  <c r="G996"/>
  <c r="C997"/>
  <c r="D997"/>
  <c r="E997"/>
  <c r="F997"/>
  <c r="G997"/>
  <c r="C998"/>
  <c r="D998"/>
  <c r="E998"/>
  <c r="F998"/>
  <c r="G998"/>
  <c r="C999"/>
  <c r="D999"/>
  <c r="E999"/>
  <c r="F999"/>
  <c r="G999"/>
  <c r="C1000"/>
  <c r="D1000"/>
  <c r="E1000"/>
  <c r="F1000"/>
  <c r="G1000"/>
  <c r="C1001"/>
  <c r="D1001"/>
  <c r="E1001"/>
  <c r="F1001"/>
  <c r="G1001"/>
  <c r="C1002"/>
  <c r="D1002"/>
  <c r="E1002"/>
  <c r="F1002"/>
  <c r="G1002"/>
  <c r="C1003"/>
  <c r="D1003"/>
  <c r="E1003"/>
  <c r="F1003"/>
  <c r="G1003"/>
  <c r="C1004"/>
  <c r="D1004"/>
  <c r="E1004"/>
  <c r="F1004"/>
  <c r="G1004"/>
  <c r="C1005"/>
  <c r="D1005"/>
  <c r="E1005"/>
  <c r="F1005"/>
  <c r="G1005"/>
  <c r="C1006"/>
  <c r="D1006"/>
  <c r="E1006"/>
  <c r="F1006"/>
  <c r="G1006"/>
  <c r="C1007"/>
  <c r="D1007"/>
  <c r="E1007"/>
  <c r="F1007"/>
  <c r="G1007"/>
  <c r="C1008"/>
  <c r="D1008"/>
  <c r="E1008"/>
  <c r="F1008"/>
  <c r="G1008"/>
  <c r="C1009"/>
  <c r="D1009"/>
  <c r="E1009"/>
  <c r="F1009"/>
  <c r="G1009"/>
  <c r="C1010"/>
  <c r="D1010"/>
  <c r="E1010"/>
  <c r="F1010"/>
  <c r="G1010"/>
  <c r="C1011"/>
  <c r="D1011"/>
  <c r="E1011"/>
  <c r="F1011"/>
  <c r="G1011"/>
  <c r="C1012"/>
  <c r="D1012"/>
  <c r="E1012"/>
  <c r="F1012"/>
  <c r="G1012"/>
  <c r="C1013"/>
  <c r="D1013"/>
  <c r="E1013"/>
  <c r="F1013"/>
  <c r="G1013"/>
  <c r="C1014"/>
  <c r="D1014"/>
  <c r="E1014"/>
  <c r="F1014"/>
  <c r="G1014"/>
  <c r="C1015"/>
  <c r="D1015"/>
  <c r="E1015"/>
  <c r="F1015"/>
  <c r="G1015"/>
  <c r="C1016"/>
  <c r="D1016"/>
  <c r="E1016"/>
  <c r="F1016"/>
  <c r="G1016"/>
  <c r="C1017"/>
  <c r="D1017"/>
  <c r="E1017"/>
  <c r="F1017"/>
  <c r="G1017"/>
  <c r="C1018"/>
  <c r="D1018"/>
  <c r="E1018"/>
  <c r="F1018"/>
  <c r="G1018"/>
  <c r="C1019"/>
  <c r="D1019"/>
  <c r="E1019"/>
  <c r="F1019"/>
  <c r="G1019"/>
  <c r="C1020"/>
  <c r="D1020"/>
  <c r="E1020"/>
  <c r="F1020"/>
  <c r="G1020"/>
  <c r="C1021"/>
  <c r="D1021"/>
  <c r="E1021"/>
  <c r="F1021"/>
  <c r="G1021"/>
  <c r="C1022"/>
  <c r="D1022"/>
  <c r="E1022"/>
  <c r="F1022"/>
  <c r="G1022"/>
  <c r="C1023"/>
  <c r="D1023"/>
  <c r="E1023"/>
  <c r="F1023"/>
  <c r="G1023"/>
  <c r="C1024"/>
  <c r="D1024"/>
  <c r="E1024"/>
  <c r="F1024"/>
  <c r="G1024"/>
  <c r="C1025"/>
  <c r="D1025"/>
  <c r="E1025"/>
  <c r="F1025"/>
  <c r="G1025"/>
  <c r="C1026"/>
  <c r="D1026"/>
  <c r="E1026"/>
  <c r="F1026"/>
  <c r="G1026"/>
  <c r="C1027"/>
  <c r="D1027"/>
  <c r="E1027"/>
  <c r="F1027"/>
  <c r="G1027"/>
  <c r="C1028"/>
  <c r="D1028"/>
  <c r="E1028"/>
  <c r="F1028"/>
  <c r="G1028"/>
  <c r="C1029"/>
  <c r="D1029"/>
  <c r="E1029"/>
  <c r="F1029"/>
  <c r="G1029"/>
  <c r="C1030"/>
  <c r="D1030"/>
  <c r="E1030"/>
  <c r="F1030"/>
  <c r="G1030"/>
  <c r="C1031"/>
  <c r="D1031"/>
  <c r="E1031"/>
  <c r="F1031"/>
  <c r="G1031"/>
  <c r="C1032"/>
  <c r="D1032"/>
  <c r="E1032"/>
  <c r="F1032"/>
  <c r="G1032"/>
  <c r="C1033"/>
  <c r="D1033"/>
  <c r="E1033"/>
  <c r="F1033"/>
  <c r="G1033"/>
  <c r="C1034"/>
  <c r="D1034"/>
  <c r="E1034"/>
  <c r="F1034"/>
  <c r="G1034"/>
  <c r="C1035"/>
  <c r="D1035"/>
  <c r="E1035"/>
  <c r="F1035"/>
  <c r="G1035"/>
  <c r="C1036"/>
  <c r="D1036"/>
  <c r="E1036"/>
  <c r="F1036"/>
  <c r="G1036"/>
  <c r="C1037"/>
  <c r="D1037"/>
  <c r="E1037"/>
  <c r="F1037"/>
  <c r="G1037"/>
  <c r="C1038"/>
  <c r="D1038"/>
  <c r="E1038"/>
  <c r="F1038"/>
  <c r="G1038"/>
  <c r="C1039"/>
  <c r="D1039"/>
  <c r="E1039"/>
  <c r="F1039"/>
  <c r="G1039"/>
  <c r="C1040"/>
  <c r="D1040"/>
  <c r="E1040"/>
  <c r="F1040"/>
  <c r="G1040"/>
  <c r="C1041"/>
  <c r="D1041"/>
  <c r="E1041"/>
  <c r="F1041"/>
  <c r="G1041"/>
  <c r="C1042"/>
  <c r="D1042"/>
  <c r="E1042"/>
  <c r="F1042"/>
  <c r="G1042"/>
  <c r="C1043"/>
  <c r="D1043"/>
  <c r="E1043"/>
  <c r="F1043"/>
  <c r="G1043"/>
  <c r="C1044"/>
  <c r="D1044"/>
  <c r="E1044"/>
  <c r="F1044"/>
  <c r="G1044"/>
  <c r="C1045"/>
  <c r="D1045"/>
  <c r="E1045"/>
  <c r="F1045"/>
  <c r="G1045"/>
  <c r="C1046"/>
  <c r="D1046"/>
  <c r="E1046"/>
  <c r="F1046"/>
  <c r="G1046"/>
  <c r="C1047"/>
  <c r="D1047"/>
  <c r="E1047"/>
  <c r="F1047"/>
  <c r="G1047"/>
  <c r="C1048"/>
  <c r="D1048"/>
  <c r="E1048"/>
  <c r="F1048"/>
  <c r="G1048"/>
  <c r="C1049"/>
  <c r="D1049"/>
  <c r="E1049"/>
  <c r="F1049"/>
  <c r="G1049"/>
  <c r="C1050"/>
  <c r="D1050"/>
  <c r="E1050"/>
  <c r="F1050"/>
  <c r="G1050"/>
  <c r="C1051"/>
  <c r="D1051"/>
  <c r="E1051"/>
  <c r="F1051"/>
  <c r="G1051"/>
  <c r="C1052"/>
  <c r="D1052"/>
  <c r="E1052"/>
  <c r="F1052"/>
  <c r="G1052"/>
  <c r="C1053"/>
  <c r="D1053"/>
  <c r="E1053"/>
  <c r="F1053"/>
  <c r="G1053"/>
  <c r="C1054"/>
  <c r="D1054"/>
  <c r="E1054"/>
  <c r="F1054"/>
  <c r="G1054"/>
  <c r="C1055"/>
  <c r="D1055"/>
  <c r="E1055"/>
  <c r="F1055"/>
  <c r="G1055"/>
  <c r="C1056"/>
  <c r="D1056"/>
  <c r="E1056"/>
  <c r="F1056"/>
  <c r="G1056"/>
  <c r="C1057"/>
  <c r="D1057"/>
  <c r="E1057"/>
  <c r="F1057"/>
  <c r="G1057"/>
  <c r="C1058"/>
  <c r="D1058"/>
  <c r="E1058"/>
  <c r="F1058"/>
  <c r="G1058"/>
  <c r="C1059"/>
  <c r="D1059"/>
  <c r="E1059"/>
  <c r="F1059"/>
  <c r="G1059"/>
  <c r="C1060"/>
  <c r="D1060"/>
  <c r="E1060"/>
  <c r="F1060"/>
  <c r="G1060"/>
  <c r="C1061"/>
  <c r="D1061"/>
  <c r="E1061"/>
  <c r="F1061"/>
  <c r="G1061"/>
  <c r="C1062"/>
  <c r="D1062"/>
  <c r="E1062"/>
  <c r="F1062"/>
  <c r="G1062"/>
  <c r="C1063"/>
  <c r="D1063"/>
  <c r="E1063"/>
  <c r="F1063"/>
  <c r="G1063"/>
  <c r="C1064"/>
  <c r="D1064"/>
  <c r="E1064"/>
  <c r="F1064"/>
  <c r="G1064"/>
  <c r="C1065"/>
  <c r="D1065"/>
  <c r="E1065"/>
  <c r="F1065"/>
  <c r="G1065"/>
  <c r="C1066"/>
  <c r="D1066"/>
  <c r="E1066"/>
  <c r="F1066"/>
  <c r="G1066"/>
  <c r="C1067"/>
  <c r="D1067"/>
  <c r="E1067"/>
  <c r="F1067"/>
  <c r="G1067"/>
  <c r="C1068"/>
  <c r="D1068"/>
  <c r="E1068"/>
  <c r="F1068"/>
  <c r="G1068"/>
  <c r="C1069"/>
  <c r="D1069"/>
  <c r="E1069"/>
  <c r="F1069"/>
  <c r="G1069"/>
  <c r="C1070"/>
  <c r="D1070"/>
  <c r="E1070"/>
  <c r="F1070"/>
  <c r="G1070"/>
  <c r="C1071"/>
  <c r="D1071"/>
  <c r="E1071"/>
  <c r="F1071"/>
  <c r="G1071"/>
  <c r="C1072"/>
  <c r="D1072"/>
  <c r="E1072"/>
  <c r="F1072"/>
  <c r="G1072"/>
  <c r="C1073"/>
  <c r="D1073"/>
  <c r="E1073"/>
  <c r="F1073"/>
  <c r="G1073"/>
  <c r="C1074"/>
  <c r="D1074"/>
  <c r="E1074"/>
  <c r="F1074"/>
  <c r="G1074"/>
  <c r="C1075"/>
  <c r="D1075"/>
  <c r="E1075"/>
  <c r="F1075"/>
  <c r="G1075"/>
  <c r="C1076"/>
  <c r="D1076"/>
  <c r="E1076"/>
  <c r="F1076"/>
  <c r="G1076"/>
  <c r="C1077"/>
  <c r="D1077"/>
  <c r="E1077"/>
  <c r="F1077"/>
  <c r="G1077"/>
  <c r="C1078"/>
  <c r="D1078"/>
  <c r="E1078"/>
  <c r="F1078"/>
  <c r="G1078"/>
  <c r="C1079"/>
  <c r="D1079"/>
  <c r="E1079"/>
  <c r="F1079"/>
  <c r="G1079"/>
  <c r="C1080"/>
  <c r="D1080"/>
  <c r="E1080"/>
  <c r="F1080"/>
  <c r="G1080"/>
  <c r="C1081"/>
  <c r="D1081"/>
  <c r="E1081"/>
  <c r="F1081"/>
  <c r="G1081"/>
  <c r="C1082"/>
  <c r="D1082"/>
  <c r="E1082"/>
  <c r="F1082"/>
  <c r="G1082"/>
  <c r="C1083"/>
  <c r="D1083"/>
  <c r="E1083"/>
  <c r="F1083"/>
  <c r="G1083"/>
  <c r="C1084"/>
  <c r="D1084"/>
  <c r="E1084"/>
  <c r="F1084"/>
  <c r="G1084"/>
  <c r="C1085"/>
  <c r="D1085"/>
  <c r="E1085"/>
  <c r="F1085"/>
  <c r="G1085"/>
  <c r="C1086"/>
  <c r="D1086"/>
  <c r="E1086"/>
  <c r="F1086"/>
  <c r="G1086"/>
  <c r="C1087"/>
  <c r="D1087"/>
  <c r="E1087"/>
  <c r="F1087"/>
  <c r="G1087"/>
  <c r="C1088"/>
  <c r="D1088"/>
  <c r="E1088"/>
  <c r="F1088"/>
  <c r="G1088"/>
  <c r="C1089"/>
  <c r="D1089"/>
  <c r="E1089"/>
  <c r="F1089"/>
  <c r="G1089"/>
  <c r="C1090"/>
  <c r="D1090"/>
  <c r="E1090"/>
  <c r="F1090"/>
  <c r="G1090"/>
  <c r="C1091"/>
  <c r="D1091"/>
  <c r="E1091"/>
  <c r="F1091"/>
  <c r="G1091"/>
  <c r="C1092"/>
  <c r="D1092"/>
  <c r="E1092"/>
  <c r="F1092"/>
  <c r="G1092"/>
  <c r="C1093"/>
  <c r="D1093"/>
  <c r="E1093"/>
  <c r="F1093"/>
  <c r="G1093"/>
  <c r="C1094"/>
  <c r="D1094"/>
  <c r="E1094"/>
  <c r="F1094"/>
  <c r="G1094"/>
  <c r="C1095"/>
  <c r="D1095"/>
  <c r="E1095"/>
  <c r="F1095"/>
  <c r="G1095"/>
  <c r="C1096"/>
  <c r="D1096"/>
  <c r="E1096"/>
  <c r="F1096"/>
  <c r="G1096"/>
  <c r="C1097"/>
  <c r="D1097"/>
  <c r="E1097"/>
  <c r="F1097"/>
  <c r="G1097"/>
  <c r="C1098"/>
  <c r="D1098"/>
  <c r="E1098"/>
  <c r="F1098"/>
  <c r="G1098"/>
  <c r="C1099"/>
  <c r="D1099"/>
  <c r="E1099"/>
  <c r="F1099"/>
  <c r="G1099"/>
  <c r="C1100"/>
  <c r="D1100"/>
  <c r="E1100"/>
  <c r="F1100"/>
  <c r="G1100"/>
  <c r="C1101"/>
  <c r="D1101"/>
  <c r="E1101"/>
  <c r="F1101"/>
  <c r="G1101"/>
  <c r="C1102"/>
  <c r="D1102"/>
  <c r="E1102"/>
  <c r="F1102"/>
  <c r="G1102"/>
  <c r="C1103"/>
  <c r="D1103"/>
  <c r="E1103"/>
  <c r="F1103"/>
  <c r="G1103"/>
  <c r="C1104"/>
  <c r="D1104"/>
  <c r="E1104"/>
  <c r="F1104"/>
  <c r="G1104"/>
  <c r="C1105"/>
  <c r="D1105"/>
  <c r="E1105"/>
  <c r="F1105"/>
  <c r="G1105"/>
  <c r="C1106"/>
  <c r="D1106"/>
  <c r="E1106"/>
  <c r="F1106"/>
  <c r="G1106"/>
  <c r="C1107"/>
  <c r="D1107"/>
  <c r="E1107"/>
  <c r="F1107"/>
  <c r="G1107"/>
  <c r="C1108"/>
  <c r="D1108"/>
  <c r="E1108"/>
  <c r="F1108"/>
  <c r="G1108"/>
  <c r="C1109"/>
  <c r="D1109"/>
  <c r="E1109"/>
  <c r="F1109"/>
  <c r="G1109"/>
  <c r="C1110"/>
  <c r="D1110"/>
  <c r="E1110"/>
  <c r="F1110"/>
  <c r="G1110"/>
  <c r="C1111"/>
  <c r="D1111"/>
  <c r="E1111"/>
  <c r="F1111"/>
  <c r="G1111"/>
  <c r="C1112"/>
  <c r="D1112"/>
  <c r="E1112"/>
  <c r="F1112"/>
  <c r="G1112"/>
  <c r="C1113"/>
  <c r="D1113"/>
  <c r="E1113"/>
  <c r="F1113"/>
  <c r="G1113"/>
  <c r="C1114"/>
  <c r="D1114"/>
  <c r="E1114"/>
  <c r="F1114"/>
  <c r="G1114"/>
  <c r="C1115"/>
  <c r="D1115"/>
  <c r="E1115"/>
  <c r="F1115"/>
  <c r="G1115"/>
  <c r="C1116"/>
  <c r="D1116"/>
  <c r="E1116"/>
  <c r="F1116"/>
  <c r="G1116"/>
  <c r="C1117"/>
  <c r="D1117"/>
  <c r="E1117"/>
  <c r="F1117"/>
  <c r="G1117"/>
  <c r="C1118"/>
  <c r="D1118"/>
  <c r="E1118"/>
  <c r="F1118"/>
  <c r="G1118"/>
  <c r="C1119"/>
  <c r="D1119"/>
  <c r="E1119"/>
  <c r="F1119"/>
  <c r="G1119"/>
  <c r="C1120"/>
  <c r="D1120"/>
  <c r="E1120"/>
  <c r="F1120"/>
  <c r="G1120"/>
  <c r="C1121"/>
  <c r="D1121"/>
  <c r="E1121"/>
  <c r="F1121"/>
  <c r="G1121"/>
  <c r="C1122"/>
  <c r="D1122"/>
  <c r="E1122"/>
  <c r="F1122"/>
  <c r="G1122"/>
  <c r="C1123"/>
  <c r="D1123"/>
  <c r="E1123"/>
  <c r="F1123"/>
  <c r="G1123"/>
  <c r="C1124"/>
  <c r="D1124"/>
  <c r="E1124"/>
  <c r="F1124"/>
  <c r="G1124"/>
  <c r="C1125"/>
  <c r="D1125"/>
  <c r="E1125"/>
  <c r="F1125"/>
  <c r="G1125"/>
  <c r="C1126"/>
  <c r="D1126"/>
  <c r="E1126"/>
  <c r="F1126"/>
  <c r="G1126"/>
  <c r="C1127"/>
  <c r="D1127"/>
  <c r="E1127"/>
  <c r="F1127"/>
  <c r="G1127"/>
  <c r="C1128"/>
  <c r="D1128"/>
  <c r="E1128"/>
  <c r="F1128"/>
  <c r="G1128"/>
  <c r="C1129"/>
  <c r="D1129"/>
  <c r="E1129"/>
  <c r="F1129"/>
  <c r="G1129"/>
  <c r="C1130"/>
  <c r="D1130"/>
  <c r="E1130"/>
  <c r="F1130"/>
  <c r="G1130"/>
  <c r="C1131"/>
  <c r="D1131"/>
  <c r="E1131"/>
  <c r="F1131"/>
  <c r="G1131"/>
  <c r="C1132"/>
  <c r="D1132"/>
  <c r="E1132"/>
  <c r="F1132"/>
  <c r="G1132"/>
  <c r="C1133"/>
  <c r="D1133"/>
  <c r="E1133"/>
  <c r="F1133"/>
  <c r="G1133"/>
  <c r="C1134"/>
  <c r="D1134"/>
  <c r="E1134"/>
  <c r="F1134"/>
  <c r="G1134"/>
  <c r="C1135"/>
  <c r="D1135"/>
  <c r="E1135"/>
  <c r="F1135"/>
  <c r="G1135"/>
  <c r="C1136"/>
  <c r="D1136"/>
  <c r="E1136"/>
  <c r="F1136"/>
  <c r="G1136"/>
  <c r="C1137"/>
  <c r="D1137"/>
  <c r="E1137"/>
  <c r="F1137"/>
  <c r="G1137"/>
  <c r="C1138"/>
  <c r="D1138"/>
  <c r="E1138"/>
  <c r="F1138"/>
  <c r="G1138"/>
  <c r="C1139"/>
  <c r="D1139"/>
  <c r="E1139"/>
  <c r="F1139"/>
  <c r="G1139"/>
  <c r="C1140"/>
  <c r="D1140"/>
  <c r="E1140"/>
  <c r="F1140"/>
  <c r="G1140"/>
  <c r="C1141"/>
  <c r="D1141"/>
  <c r="E1141"/>
  <c r="F1141"/>
  <c r="G1141"/>
  <c r="C1142"/>
  <c r="D1142"/>
  <c r="E1142"/>
  <c r="F1142"/>
  <c r="G1142"/>
  <c r="C1143"/>
  <c r="D1143"/>
  <c r="E1143"/>
  <c r="F1143"/>
  <c r="G1143"/>
  <c r="C1144"/>
  <c r="D1144"/>
  <c r="E1144"/>
  <c r="F1144"/>
  <c r="G1144"/>
  <c r="C1145"/>
  <c r="D1145"/>
  <c r="E1145"/>
  <c r="F1145"/>
  <c r="G1145"/>
  <c r="C1146"/>
  <c r="D1146"/>
  <c r="E1146"/>
  <c r="F1146"/>
  <c r="G1146"/>
  <c r="C1147"/>
  <c r="D1147"/>
  <c r="E1147"/>
  <c r="F1147"/>
  <c r="G1147"/>
  <c r="C1148"/>
  <c r="D1148"/>
  <c r="E1148"/>
  <c r="F1148"/>
  <c r="G1148"/>
  <c r="C1149"/>
  <c r="D1149"/>
  <c r="E1149"/>
  <c r="F1149"/>
  <c r="G1149"/>
  <c r="C1150"/>
  <c r="D1150"/>
  <c r="E1150"/>
  <c r="F1150"/>
  <c r="G1150"/>
  <c r="C1151"/>
  <c r="D1151"/>
  <c r="E1151"/>
  <c r="F1151"/>
  <c r="G1151"/>
  <c r="C1152"/>
  <c r="D1152"/>
  <c r="E1152"/>
  <c r="F1152"/>
  <c r="G1152"/>
  <c r="C1153"/>
  <c r="D1153"/>
  <c r="E1153"/>
  <c r="F1153"/>
  <c r="G1153"/>
  <c r="C1154"/>
  <c r="D1154"/>
  <c r="E1154"/>
  <c r="F1154"/>
  <c r="G1154"/>
  <c r="C1155"/>
  <c r="D1155"/>
  <c r="E1155"/>
  <c r="F1155"/>
  <c r="G1155"/>
  <c r="C1156"/>
  <c r="D1156"/>
  <c r="E1156"/>
  <c r="F1156"/>
  <c r="G1156"/>
  <c r="C1157"/>
  <c r="D1157"/>
  <c r="E1157"/>
  <c r="F1157"/>
  <c r="G1157"/>
  <c r="C1158"/>
  <c r="D1158"/>
  <c r="E1158"/>
  <c r="F1158"/>
  <c r="G1158"/>
  <c r="C1159"/>
  <c r="D1159"/>
  <c r="E1159"/>
  <c r="F1159"/>
  <c r="G1159"/>
  <c r="C1160"/>
  <c r="D1160"/>
  <c r="E1160"/>
  <c r="F1160"/>
  <c r="G1160"/>
  <c r="C1161"/>
  <c r="D1161"/>
  <c r="E1161"/>
  <c r="F1161"/>
  <c r="G1161"/>
  <c r="C1162"/>
  <c r="D1162"/>
  <c r="E1162"/>
  <c r="F1162"/>
  <c r="G1162"/>
  <c r="C1163"/>
  <c r="D1163"/>
  <c r="E1163"/>
  <c r="F1163"/>
  <c r="G1163"/>
  <c r="C1164"/>
  <c r="D1164"/>
  <c r="E1164"/>
  <c r="F1164"/>
  <c r="G1164"/>
  <c r="C1165"/>
  <c r="D1165"/>
  <c r="E1165"/>
  <c r="F1165"/>
  <c r="G1165"/>
  <c r="C1166"/>
  <c r="D1166"/>
  <c r="E1166"/>
  <c r="F1166"/>
  <c r="G1166"/>
  <c r="C1167"/>
  <c r="D1167"/>
  <c r="E1167"/>
  <c r="F1167"/>
  <c r="G1167"/>
  <c r="C1168"/>
  <c r="D1168"/>
  <c r="E1168"/>
  <c r="F1168"/>
  <c r="G1168"/>
  <c r="C1169"/>
  <c r="D1169"/>
  <c r="E1169"/>
  <c r="F1169"/>
  <c r="G1169"/>
  <c r="C1170"/>
  <c r="D1170"/>
  <c r="E1170"/>
  <c r="F1170"/>
  <c r="G1170"/>
  <c r="C1171"/>
  <c r="D1171"/>
  <c r="E1171"/>
  <c r="F1171"/>
  <c r="G1171"/>
  <c r="C1172"/>
  <c r="D1172"/>
  <c r="E1172"/>
  <c r="F1172"/>
  <c r="G1172"/>
  <c r="C1173"/>
  <c r="D1173"/>
  <c r="E1173"/>
  <c r="F1173"/>
  <c r="G1173"/>
  <c r="C1174"/>
  <c r="D1174"/>
  <c r="E1174"/>
  <c r="F1174"/>
  <c r="G1174"/>
  <c r="C1175"/>
  <c r="D1175"/>
  <c r="E1175"/>
  <c r="F1175"/>
  <c r="G1175"/>
  <c r="C1176"/>
  <c r="D1176"/>
  <c r="E1176"/>
  <c r="F1176"/>
  <c r="G1176"/>
  <c r="C1177"/>
  <c r="D1177"/>
  <c r="E1177"/>
  <c r="F1177"/>
  <c r="G1177"/>
  <c r="C1178"/>
  <c r="D1178"/>
  <c r="E1178"/>
  <c r="F1178"/>
  <c r="G1178"/>
  <c r="C1179"/>
  <c r="D1179"/>
  <c r="E1179"/>
  <c r="F1179"/>
  <c r="G1179"/>
  <c r="C1180"/>
  <c r="D1180"/>
  <c r="E1180"/>
  <c r="F1180"/>
  <c r="G1180"/>
  <c r="C1181"/>
  <c r="D1181"/>
  <c r="E1181"/>
  <c r="F1181"/>
  <c r="G1181"/>
  <c r="C1182"/>
  <c r="D1182"/>
  <c r="E1182"/>
  <c r="F1182"/>
  <c r="G1182"/>
  <c r="C1183"/>
  <c r="D1183"/>
  <c r="E1183"/>
  <c r="F1183"/>
  <c r="G1183"/>
  <c r="C1184"/>
  <c r="D1184"/>
  <c r="E1184"/>
  <c r="F1184"/>
  <c r="G1184"/>
  <c r="C1185"/>
  <c r="D1185"/>
  <c r="E1185"/>
  <c r="F1185"/>
  <c r="G1185"/>
  <c r="C1186"/>
  <c r="D1186"/>
  <c r="E1186"/>
  <c r="F1186"/>
  <c r="G1186"/>
  <c r="C1187"/>
  <c r="D1187"/>
  <c r="E1187"/>
  <c r="F1187"/>
  <c r="G1187"/>
  <c r="C1188"/>
  <c r="D1188"/>
  <c r="E1188"/>
  <c r="F1188"/>
  <c r="G1188"/>
  <c r="C1189"/>
  <c r="D1189"/>
  <c r="E1189"/>
  <c r="F1189"/>
  <c r="G1189"/>
  <c r="C1190"/>
  <c r="D1190"/>
  <c r="E1190"/>
  <c r="F1190"/>
  <c r="G1190"/>
  <c r="C1191"/>
  <c r="D1191"/>
  <c r="E1191"/>
  <c r="F1191"/>
  <c r="G1191"/>
  <c r="C1192"/>
  <c r="D1192"/>
  <c r="E1192"/>
  <c r="F1192"/>
  <c r="G1192"/>
  <c r="C1193"/>
  <c r="D1193"/>
  <c r="E1193"/>
  <c r="F1193"/>
  <c r="G1193"/>
  <c r="C1194"/>
  <c r="D1194"/>
  <c r="E1194"/>
  <c r="F1194"/>
  <c r="G1194"/>
  <c r="C1195"/>
  <c r="D1195"/>
  <c r="E1195"/>
  <c r="F1195"/>
  <c r="G1195"/>
  <c r="C1196"/>
  <c r="D1196"/>
  <c r="E1196"/>
  <c r="F1196"/>
  <c r="G1196"/>
  <c r="C1197"/>
  <c r="D1197"/>
  <c r="E1197"/>
  <c r="F1197"/>
  <c r="G1197"/>
  <c r="C1198"/>
  <c r="D1198"/>
  <c r="E1198"/>
  <c r="F1198"/>
  <c r="G1198"/>
  <c r="C1199"/>
  <c r="D1199"/>
  <c r="E1199"/>
  <c r="F1199"/>
  <c r="G1199"/>
  <c r="C1200"/>
  <c r="D1200"/>
  <c r="E1200"/>
  <c r="F1200"/>
  <c r="G1200"/>
  <c r="C1201"/>
  <c r="D1201"/>
  <c r="E1201"/>
  <c r="F1201"/>
  <c r="G1201"/>
  <c r="C1202"/>
  <c r="D1202"/>
  <c r="E1202"/>
  <c r="F1202"/>
  <c r="G1202"/>
  <c r="C1203"/>
  <c r="D1203"/>
  <c r="E1203"/>
  <c r="F1203"/>
  <c r="G1203"/>
  <c r="C1204"/>
  <c r="D1204"/>
  <c r="E1204"/>
  <c r="F1204"/>
  <c r="G1204"/>
  <c r="C1205"/>
  <c r="D1205"/>
  <c r="E1205"/>
  <c r="F1205"/>
  <c r="G1205"/>
  <c r="C1206"/>
  <c r="D1206"/>
  <c r="E1206"/>
  <c r="F1206"/>
  <c r="G1206"/>
  <c r="C1207"/>
  <c r="D1207"/>
  <c r="E1207"/>
  <c r="F1207"/>
  <c r="G1207"/>
  <c r="C1208"/>
  <c r="D1208"/>
  <c r="E1208"/>
  <c r="F1208"/>
  <c r="G1208"/>
  <c r="C1209"/>
  <c r="D1209"/>
  <c r="E1209"/>
  <c r="F1209"/>
  <c r="G1209"/>
  <c r="C1210"/>
  <c r="D1210"/>
  <c r="E1210"/>
  <c r="F1210"/>
  <c r="G1210"/>
  <c r="C1211"/>
  <c r="D1211"/>
  <c r="E1211"/>
  <c r="F1211"/>
  <c r="G1211"/>
  <c r="C1212"/>
  <c r="D1212"/>
  <c r="E1212"/>
  <c r="F1212"/>
  <c r="G1212"/>
  <c r="C1213"/>
  <c r="D1213"/>
  <c r="E1213"/>
  <c r="F1213"/>
  <c r="G1213"/>
  <c r="C1214"/>
  <c r="D1214"/>
  <c r="E1214"/>
  <c r="F1214"/>
  <c r="G1214"/>
  <c r="C1215"/>
  <c r="D1215"/>
  <c r="E1215"/>
  <c r="F1215"/>
  <c r="G1215"/>
  <c r="C1216"/>
  <c r="D1216"/>
  <c r="E1216"/>
  <c r="F1216"/>
  <c r="G1216"/>
  <c r="C1217"/>
  <c r="D1217"/>
  <c r="E1217"/>
  <c r="F1217"/>
  <c r="G1217"/>
  <c r="C1218"/>
  <c r="D1218"/>
  <c r="E1218"/>
  <c r="F1218"/>
  <c r="G1218"/>
  <c r="C1219"/>
  <c r="D1219"/>
  <c r="E1219"/>
  <c r="F1219"/>
  <c r="G1219"/>
  <c r="C1220"/>
  <c r="D1220"/>
  <c r="E1220"/>
  <c r="F1220"/>
  <c r="G1220"/>
  <c r="C1221"/>
  <c r="D1221"/>
  <c r="E1221"/>
  <c r="F1221"/>
  <c r="G1221"/>
  <c r="C1222"/>
  <c r="D1222"/>
  <c r="E1222"/>
  <c r="F1222"/>
  <c r="G1222"/>
  <c r="C1223"/>
  <c r="D1223"/>
  <c r="E1223"/>
  <c r="F1223"/>
  <c r="G1223"/>
  <c r="C1224"/>
  <c r="D1224"/>
  <c r="E1224"/>
  <c r="F1224"/>
  <c r="G1224"/>
  <c r="C1225"/>
  <c r="D1225"/>
  <c r="E1225"/>
  <c r="F1225"/>
  <c r="G1225"/>
  <c r="C1226"/>
  <c r="D1226"/>
  <c r="E1226"/>
  <c r="F1226"/>
  <c r="G1226"/>
  <c r="C1227"/>
  <c r="D1227"/>
  <c r="E1227"/>
  <c r="F1227"/>
  <c r="G1227"/>
  <c r="C1228"/>
  <c r="D1228"/>
  <c r="E1228"/>
  <c r="F1228"/>
  <c r="G1228"/>
  <c r="C1229"/>
  <c r="D1229"/>
  <c r="E1229"/>
  <c r="F1229"/>
  <c r="G1229"/>
  <c r="C1230"/>
  <c r="D1230"/>
  <c r="E1230"/>
  <c r="F1230"/>
  <c r="G1230"/>
  <c r="C1231"/>
  <c r="D1231"/>
  <c r="E1231"/>
  <c r="F1231"/>
  <c r="G1231"/>
  <c r="C1232"/>
  <c r="D1232"/>
  <c r="E1232"/>
  <c r="F1232"/>
  <c r="G1232"/>
  <c r="C1233"/>
  <c r="D1233"/>
  <c r="E1233"/>
  <c r="F1233"/>
  <c r="G1233"/>
  <c r="C1234"/>
  <c r="D1234"/>
  <c r="E1234"/>
  <c r="F1234"/>
  <c r="G1234"/>
  <c r="C1235"/>
  <c r="D1235"/>
  <c r="E1235"/>
  <c r="F1235"/>
  <c r="G1235"/>
  <c r="C1236"/>
  <c r="D1236"/>
  <c r="E1236"/>
  <c r="F1236"/>
  <c r="G1236"/>
  <c r="C1237"/>
  <c r="D1237"/>
  <c r="E1237"/>
  <c r="F1237"/>
  <c r="G1237"/>
  <c r="C1238"/>
  <c r="D1238"/>
  <c r="E1238"/>
  <c r="F1238"/>
  <c r="G1238"/>
  <c r="C1239"/>
  <c r="D1239"/>
  <c r="E1239"/>
  <c r="F1239"/>
  <c r="G1239"/>
  <c r="C1240"/>
  <c r="D1240"/>
  <c r="E1240"/>
  <c r="F1240"/>
  <c r="G1240"/>
  <c r="C1241"/>
  <c r="D1241"/>
  <c r="E1241"/>
  <c r="F1241"/>
  <c r="G1241"/>
  <c r="C1242"/>
  <c r="D1242"/>
  <c r="E1242"/>
  <c r="F1242"/>
  <c r="G1242"/>
  <c r="C1243"/>
  <c r="D1243"/>
  <c r="E1243"/>
  <c r="F1243"/>
  <c r="G1243"/>
  <c r="C1244"/>
  <c r="D1244"/>
  <c r="E1244"/>
  <c r="F1244"/>
  <c r="G1244"/>
  <c r="C1245"/>
  <c r="D1245"/>
  <c r="E1245"/>
  <c r="F1245"/>
  <c r="G1245"/>
  <c r="C1246"/>
  <c r="D1246"/>
  <c r="E1246"/>
  <c r="F1246"/>
  <c r="G1246"/>
  <c r="C1247"/>
  <c r="D1247"/>
  <c r="E1247"/>
  <c r="F1247"/>
  <c r="G1247"/>
  <c r="C1248"/>
  <c r="D1248"/>
  <c r="E1248"/>
  <c r="F1248"/>
  <c r="G1248"/>
  <c r="C1249"/>
  <c r="D1249"/>
  <c r="E1249"/>
  <c r="F1249"/>
  <c r="G1249"/>
  <c r="C1250"/>
  <c r="D1250"/>
  <c r="E1250"/>
  <c r="F1250"/>
  <c r="G1250"/>
  <c r="C1251"/>
  <c r="D1251"/>
  <c r="E1251"/>
  <c r="F1251"/>
  <c r="G1251"/>
  <c r="C1252"/>
  <c r="D1252"/>
  <c r="E1252"/>
  <c r="F1252"/>
  <c r="G1252"/>
  <c r="C1253"/>
  <c r="D1253"/>
  <c r="E1253"/>
  <c r="F1253"/>
  <c r="G1253"/>
  <c r="C1254"/>
  <c r="D1254"/>
  <c r="E1254"/>
  <c r="F1254"/>
  <c r="G1254"/>
  <c r="C1255"/>
  <c r="D1255"/>
  <c r="E1255"/>
  <c r="F1255"/>
  <c r="G1255"/>
  <c r="C1256"/>
  <c r="D1256"/>
  <c r="E1256"/>
  <c r="F1256"/>
  <c r="G1256"/>
  <c r="C1257"/>
  <c r="D1257"/>
  <c r="E1257"/>
  <c r="F1257"/>
  <c r="G1257"/>
  <c r="C1258"/>
  <c r="D1258"/>
  <c r="E1258"/>
  <c r="F1258"/>
  <c r="G1258"/>
  <c r="C1259"/>
  <c r="D1259"/>
  <c r="E1259"/>
  <c r="F1259"/>
  <c r="G1259"/>
  <c r="C1260"/>
  <c r="D1260"/>
  <c r="E1260"/>
  <c r="F1260"/>
  <c r="G1260"/>
  <c r="C1261"/>
  <c r="D1261"/>
  <c r="E1261"/>
  <c r="F1261"/>
  <c r="G1261"/>
  <c r="C1262"/>
  <c r="D1262"/>
  <c r="E1262"/>
  <c r="F1262"/>
  <c r="G1262"/>
  <c r="C1263"/>
  <c r="D1263"/>
  <c r="E1263"/>
  <c r="F1263"/>
  <c r="G1263"/>
  <c r="C1264"/>
  <c r="D1264"/>
  <c r="E1264"/>
  <c r="F1264"/>
  <c r="G1264"/>
  <c r="C1265"/>
  <c r="D1265"/>
  <c r="E1265"/>
  <c r="F1265"/>
  <c r="G1265"/>
  <c r="C1266"/>
  <c r="D1266"/>
  <c r="E1266"/>
  <c r="F1266"/>
  <c r="G1266"/>
  <c r="C1267"/>
  <c r="D1267"/>
  <c r="E1267"/>
  <c r="F1267"/>
  <c r="G1267"/>
  <c r="C1268"/>
  <c r="D1268"/>
  <c r="E1268"/>
  <c r="F1268"/>
  <c r="G1268"/>
  <c r="C1269"/>
  <c r="D1269"/>
  <c r="E1269"/>
  <c r="F1269"/>
  <c r="G1269"/>
  <c r="C1270"/>
  <c r="D1270"/>
  <c r="E1270"/>
  <c r="F1270"/>
  <c r="G1270"/>
  <c r="C1271"/>
  <c r="D1271"/>
  <c r="E1271"/>
  <c r="F1271"/>
  <c r="G1271"/>
  <c r="C1272"/>
  <c r="D1272"/>
  <c r="E1272"/>
  <c r="F1272"/>
  <c r="G1272"/>
  <c r="C1273"/>
  <c r="D1273"/>
  <c r="E1273"/>
  <c r="F1273"/>
  <c r="G1273"/>
  <c r="C1274"/>
  <c r="D1274"/>
  <c r="E1274"/>
  <c r="F1274"/>
  <c r="G1274"/>
  <c r="C1275"/>
  <c r="D1275"/>
  <c r="E1275"/>
  <c r="F1275"/>
  <c r="G1275"/>
  <c r="C1276"/>
  <c r="D1276"/>
  <c r="E1276"/>
  <c r="F1276"/>
  <c r="G1276"/>
  <c r="C1277"/>
  <c r="D1277"/>
  <c r="E1277"/>
  <c r="F1277"/>
  <c r="G1277"/>
  <c r="C1278"/>
  <c r="D1278"/>
  <c r="E1278"/>
  <c r="F1278"/>
  <c r="G1278"/>
  <c r="C1279"/>
  <c r="D1279"/>
  <c r="E1279"/>
  <c r="F1279"/>
  <c r="G1279"/>
  <c r="C1280"/>
  <c r="D1280"/>
  <c r="E1280"/>
  <c r="F1280"/>
  <c r="G1280"/>
  <c r="C1281"/>
  <c r="D1281"/>
  <c r="E1281"/>
  <c r="F1281"/>
  <c r="G1281"/>
  <c r="C1282"/>
  <c r="D1282"/>
  <c r="E1282"/>
  <c r="F1282"/>
  <c r="G1282"/>
  <c r="C1283"/>
  <c r="D1283"/>
  <c r="E1283"/>
  <c r="F1283"/>
  <c r="G1283"/>
  <c r="C1284"/>
  <c r="D1284"/>
  <c r="E1284"/>
  <c r="F1284"/>
  <c r="G1284"/>
  <c r="C1285"/>
  <c r="D1285"/>
  <c r="E1285"/>
  <c r="F1285"/>
  <c r="G1285"/>
  <c r="C1286"/>
  <c r="D1286"/>
  <c r="E1286"/>
  <c r="F1286"/>
  <c r="G1286"/>
  <c r="C1287"/>
  <c r="D1287"/>
  <c r="E1287"/>
  <c r="F1287"/>
  <c r="G1287"/>
  <c r="C1288"/>
  <c r="D1288"/>
  <c r="E1288"/>
  <c r="F1288"/>
  <c r="G1288"/>
  <c r="C1289"/>
  <c r="D1289"/>
  <c r="E1289"/>
  <c r="F1289"/>
  <c r="G1289"/>
  <c r="C1290"/>
  <c r="D1290"/>
  <c r="E1290"/>
  <c r="F1290"/>
  <c r="G1290"/>
  <c r="C1291"/>
  <c r="D1291"/>
  <c r="E1291"/>
  <c r="F1291"/>
  <c r="G1291"/>
  <c r="C1292"/>
  <c r="D1292"/>
  <c r="E1292"/>
  <c r="F1292"/>
  <c r="G1292"/>
  <c r="C1293"/>
  <c r="D1293"/>
  <c r="E1293"/>
  <c r="F1293"/>
  <c r="G1293"/>
  <c r="C1294"/>
  <c r="D1294"/>
  <c r="E1294"/>
  <c r="F1294"/>
  <c r="G1294"/>
  <c r="C1295"/>
  <c r="D1295"/>
  <c r="E1295"/>
  <c r="F1295"/>
  <c r="G1295"/>
  <c r="C1296"/>
  <c r="D1296"/>
  <c r="E1296"/>
  <c r="F1296"/>
  <c r="G1296"/>
  <c r="C1297"/>
  <c r="D1297"/>
  <c r="E1297"/>
  <c r="F1297"/>
  <c r="G1297"/>
  <c r="C1298"/>
  <c r="D1298"/>
  <c r="E1298"/>
  <c r="F1298"/>
  <c r="G1298"/>
  <c r="C1299"/>
  <c r="D1299"/>
  <c r="E1299"/>
  <c r="F1299"/>
  <c r="G1299"/>
  <c r="C1300"/>
  <c r="D1300"/>
  <c r="E1300"/>
  <c r="F1300"/>
  <c r="G1300"/>
  <c r="C1301"/>
  <c r="D1301"/>
  <c r="E1301"/>
  <c r="F1301"/>
  <c r="G1301"/>
  <c r="C1302"/>
  <c r="D1302"/>
  <c r="E1302"/>
  <c r="F1302"/>
  <c r="G1302"/>
  <c r="C1303"/>
  <c r="D1303"/>
  <c r="E1303"/>
  <c r="F1303"/>
  <c r="G1303"/>
  <c r="C1304"/>
  <c r="D1304"/>
  <c r="E1304"/>
  <c r="F1304"/>
  <c r="G1304"/>
  <c r="C1305"/>
  <c r="D1305"/>
  <c r="E1305"/>
  <c r="F1305"/>
  <c r="G1305"/>
  <c r="C1306"/>
  <c r="D1306"/>
  <c r="E1306"/>
  <c r="F1306"/>
  <c r="G1306"/>
  <c r="C1307"/>
  <c r="D1307"/>
  <c r="E1307"/>
  <c r="F1307"/>
  <c r="G1307"/>
  <c r="C1308"/>
  <c r="D1308"/>
  <c r="E1308"/>
  <c r="F1308"/>
  <c r="G1308"/>
  <c r="C1309"/>
  <c r="D1309"/>
  <c r="E1309"/>
  <c r="F1309"/>
  <c r="G1309"/>
  <c r="C1310"/>
  <c r="D1310"/>
  <c r="E1310"/>
  <c r="F1310"/>
  <c r="G1310"/>
  <c r="C1311"/>
  <c r="D1311"/>
  <c r="E1311"/>
  <c r="F1311"/>
  <c r="G1311"/>
  <c r="C1312"/>
  <c r="D1312"/>
  <c r="E1312"/>
  <c r="F1312"/>
  <c r="G1312"/>
  <c r="C1313"/>
  <c r="D1313"/>
  <c r="E1313"/>
  <c r="F1313"/>
  <c r="G1313"/>
  <c r="C1314"/>
  <c r="D1314"/>
  <c r="E1314"/>
  <c r="F1314"/>
  <c r="G1314"/>
  <c r="C1315"/>
  <c r="D1315"/>
  <c r="E1315"/>
  <c r="F1315"/>
  <c r="G1315"/>
  <c r="C1316"/>
  <c r="D1316"/>
  <c r="E1316"/>
  <c r="F1316"/>
  <c r="G1316"/>
  <c r="C1317"/>
  <c r="D1317"/>
  <c r="E1317"/>
  <c r="F1317"/>
  <c r="G1317"/>
  <c r="C1318"/>
  <c r="D1318"/>
  <c r="E1318"/>
  <c r="F1318"/>
  <c r="G1318"/>
  <c r="C1319"/>
  <c r="D1319"/>
  <c r="E1319"/>
  <c r="F1319"/>
  <c r="G1319"/>
  <c r="C1320"/>
  <c r="D1320"/>
  <c r="E1320"/>
  <c r="F1320"/>
  <c r="G1320"/>
  <c r="C1321"/>
  <c r="D1321"/>
  <c r="E1321"/>
  <c r="F1321"/>
  <c r="G1321"/>
  <c r="C1322"/>
  <c r="D1322"/>
  <c r="E1322"/>
  <c r="F1322"/>
  <c r="G1322"/>
  <c r="C1323"/>
  <c r="D1323"/>
  <c r="E1323"/>
  <c r="F1323"/>
  <c r="G1323"/>
  <c r="C1324"/>
  <c r="D1324"/>
  <c r="E1324"/>
  <c r="F1324"/>
  <c r="G1324"/>
  <c r="C1325"/>
  <c r="D1325"/>
  <c r="E1325"/>
  <c r="F1325"/>
  <c r="G1325"/>
  <c r="C1326"/>
  <c r="D1326"/>
  <c r="E1326"/>
  <c r="F1326"/>
  <c r="G1326"/>
  <c r="C1327"/>
  <c r="D1327"/>
  <c r="E1327"/>
  <c r="F1327"/>
  <c r="G1327"/>
  <c r="C1328"/>
  <c r="D1328"/>
  <c r="E1328"/>
  <c r="F1328"/>
  <c r="G1328"/>
  <c r="C1329"/>
  <c r="D1329"/>
  <c r="E1329"/>
  <c r="F1329"/>
  <c r="G1329"/>
  <c r="C1330"/>
  <c r="D1330"/>
  <c r="E1330"/>
  <c r="F1330"/>
  <c r="G1330"/>
  <c r="C1331"/>
  <c r="D1331"/>
  <c r="E1331"/>
  <c r="F1331"/>
  <c r="G1331"/>
  <c r="C1332"/>
  <c r="D1332"/>
  <c r="E1332"/>
  <c r="F1332"/>
  <c r="G1332"/>
  <c r="C1333"/>
  <c r="D1333"/>
  <c r="E1333"/>
  <c r="F1333"/>
  <c r="G1333"/>
  <c r="C1334"/>
  <c r="D1334"/>
  <c r="E1334"/>
  <c r="F1334"/>
  <c r="G1334"/>
  <c r="C1335"/>
  <c r="D1335"/>
  <c r="E1335"/>
  <c r="F1335"/>
  <c r="G1335"/>
  <c r="C1336"/>
  <c r="D1336"/>
  <c r="E1336"/>
  <c r="F1336"/>
  <c r="G1336"/>
  <c r="C1337"/>
  <c r="D1337"/>
  <c r="E1337"/>
  <c r="F1337"/>
  <c r="G1337"/>
  <c r="C1338"/>
  <c r="D1338"/>
  <c r="E1338"/>
  <c r="F1338"/>
  <c r="G1338"/>
  <c r="C1339"/>
  <c r="D1339"/>
  <c r="E1339"/>
  <c r="F1339"/>
  <c r="G1339"/>
  <c r="C1340"/>
  <c r="D1340"/>
  <c r="E1340"/>
  <c r="F1340"/>
  <c r="G1340"/>
  <c r="C1341"/>
  <c r="D1341"/>
  <c r="E1341"/>
  <c r="F1341"/>
  <c r="G1341"/>
  <c r="C1342"/>
  <c r="D1342"/>
  <c r="E1342"/>
  <c r="F1342"/>
  <c r="G1342"/>
  <c r="C1343"/>
  <c r="D1343"/>
  <c r="E1343"/>
  <c r="F1343"/>
  <c r="G1343"/>
  <c r="C1344"/>
  <c r="D1344"/>
  <c r="E1344"/>
  <c r="F1344"/>
  <c r="G1344"/>
  <c r="C1345"/>
  <c r="D1345"/>
  <c r="E1345"/>
  <c r="F1345"/>
  <c r="G1345"/>
  <c r="C1346"/>
  <c r="D1346"/>
  <c r="E1346"/>
  <c r="F1346"/>
  <c r="G1346"/>
  <c r="C1347"/>
  <c r="D1347"/>
  <c r="E1347"/>
  <c r="F1347"/>
  <c r="G1347"/>
  <c r="C1348"/>
  <c r="D1348"/>
  <c r="E1348"/>
  <c r="F1348"/>
  <c r="G1348"/>
  <c r="C1349"/>
  <c r="D1349"/>
  <c r="E1349"/>
  <c r="F1349"/>
  <c r="G1349"/>
  <c r="C1350"/>
  <c r="D1350"/>
  <c r="E1350"/>
  <c r="F1350"/>
  <c r="G1350"/>
  <c r="C1351"/>
  <c r="D1351"/>
  <c r="E1351"/>
  <c r="F1351"/>
  <c r="G1351"/>
  <c r="C1352"/>
  <c r="D1352"/>
  <c r="E1352"/>
  <c r="F1352"/>
  <c r="G1352"/>
  <c r="C1353"/>
  <c r="D1353"/>
  <c r="E1353"/>
  <c r="F1353"/>
  <c r="G1353"/>
  <c r="C1354"/>
  <c r="D1354"/>
  <c r="E1354"/>
  <c r="F1354"/>
  <c r="G1354"/>
  <c r="C1355"/>
  <c r="D1355"/>
  <c r="E1355"/>
  <c r="F1355"/>
  <c r="G1355"/>
  <c r="C1356"/>
  <c r="D1356"/>
  <c r="E1356"/>
  <c r="F1356"/>
  <c r="G1356"/>
  <c r="C1357"/>
  <c r="D1357"/>
  <c r="E1357"/>
  <c r="F1357"/>
  <c r="G1357"/>
  <c r="C1358"/>
  <c r="D1358"/>
  <c r="E1358"/>
  <c r="F1358"/>
  <c r="G1358"/>
  <c r="C1359"/>
  <c r="D1359"/>
  <c r="E1359"/>
  <c r="F1359"/>
  <c r="G1359"/>
  <c r="C1360"/>
  <c r="D1360"/>
  <c r="E1360"/>
  <c r="F1360"/>
  <c r="G1360"/>
  <c r="C1361"/>
  <c r="D1361"/>
  <c r="E1361"/>
  <c r="F1361"/>
  <c r="G1361"/>
  <c r="C1362"/>
  <c r="D1362"/>
  <c r="E1362"/>
  <c r="F1362"/>
  <c r="G1362"/>
  <c r="C1363"/>
  <c r="D1363"/>
  <c r="E1363"/>
  <c r="F1363"/>
  <c r="G1363"/>
  <c r="C1364"/>
  <c r="D1364"/>
  <c r="E1364"/>
  <c r="F1364"/>
  <c r="G1364"/>
  <c r="C1365"/>
  <c r="D1365"/>
  <c r="E1365"/>
  <c r="F1365"/>
  <c r="G1365"/>
  <c r="C1366"/>
  <c r="D1366"/>
  <c r="E1366"/>
  <c r="F1366"/>
  <c r="G1366"/>
  <c r="C1367"/>
  <c r="D1367"/>
  <c r="E1367"/>
  <c r="F1367"/>
  <c r="G1367"/>
  <c r="C1368"/>
  <c r="D1368"/>
  <c r="E1368"/>
  <c r="F1368"/>
  <c r="G1368"/>
  <c r="C1369"/>
  <c r="D1369"/>
  <c r="E1369"/>
  <c r="F1369"/>
  <c r="G1369"/>
  <c r="C1370"/>
  <c r="D1370"/>
  <c r="E1370"/>
  <c r="F1370"/>
  <c r="G1370"/>
  <c r="C1371"/>
  <c r="D1371"/>
  <c r="E1371"/>
  <c r="F1371"/>
  <c r="G1371"/>
  <c r="C1372"/>
  <c r="D1372"/>
  <c r="E1372"/>
  <c r="F1372"/>
  <c r="G1372"/>
  <c r="C1373"/>
  <c r="D1373"/>
  <c r="E1373"/>
  <c r="F1373"/>
  <c r="G1373"/>
  <c r="C1374"/>
  <c r="D1374"/>
  <c r="E1374"/>
  <c r="F1374"/>
  <c r="G1374"/>
  <c r="C1375"/>
  <c r="D1375"/>
  <c r="E1375"/>
  <c r="F1375"/>
  <c r="G1375"/>
  <c r="C1376"/>
  <c r="D1376"/>
  <c r="E1376"/>
  <c r="F1376"/>
  <c r="G1376"/>
  <c r="C1377"/>
  <c r="D1377"/>
  <c r="E1377"/>
  <c r="F1377"/>
  <c r="G1377"/>
  <c r="C1378"/>
  <c r="D1378"/>
  <c r="E1378"/>
  <c r="F1378"/>
  <c r="G1378"/>
  <c r="C1379"/>
  <c r="D1379"/>
  <c r="E1379"/>
  <c r="F1379"/>
  <c r="G1379"/>
  <c r="C1380"/>
  <c r="D1380"/>
  <c r="E1380"/>
  <c r="F1380"/>
  <c r="G1380"/>
  <c r="C1381"/>
  <c r="D1381"/>
  <c r="E1381"/>
  <c r="F1381"/>
  <c r="G1381"/>
  <c r="C1382"/>
  <c r="D1382"/>
  <c r="E1382"/>
  <c r="F1382"/>
  <c r="G1382"/>
  <c r="C1383"/>
  <c r="D1383"/>
  <c r="E1383"/>
  <c r="F1383"/>
  <c r="G1383"/>
  <c r="C1384"/>
  <c r="D1384"/>
  <c r="E1384"/>
  <c r="F1384"/>
  <c r="G1384"/>
  <c r="C1385"/>
  <c r="D1385"/>
  <c r="E1385"/>
  <c r="F1385"/>
  <c r="G1385"/>
  <c r="C1386"/>
  <c r="D1386"/>
  <c r="E1386"/>
  <c r="F1386"/>
  <c r="G1386"/>
  <c r="C1387"/>
  <c r="D1387"/>
  <c r="E1387"/>
  <c r="F1387"/>
  <c r="G1387"/>
  <c r="C1388"/>
  <c r="D1388"/>
  <c r="E1388"/>
  <c r="F1388"/>
  <c r="G1388"/>
  <c r="C1389"/>
  <c r="D1389"/>
  <c r="E1389"/>
  <c r="F1389"/>
  <c r="G1389"/>
  <c r="C1390"/>
  <c r="D1390"/>
  <c r="E1390"/>
  <c r="F1390"/>
  <c r="G1390"/>
  <c r="C1391"/>
  <c r="D1391"/>
  <c r="E1391"/>
  <c r="F1391"/>
  <c r="G1391"/>
  <c r="C1392"/>
  <c r="D1392"/>
  <c r="E1392"/>
  <c r="F1392"/>
  <c r="G1392"/>
  <c r="C1393"/>
  <c r="D1393"/>
  <c r="E1393"/>
  <c r="F1393"/>
  <c r="G1393"/>
  <c r="C1394"/>
  <c r="D1394"/>
  <c r="E1394"/>
  <c r="F1394"/>
  <c r="G1394"/>
  <c r="C1395"/>
  <c r="D1395"/>
  <c r="E1395"/>
  <c r="F1395"/>
  <c r="G1395"/>
  <c r="C1396"/>
  <c r="D1396"/>
  <c r="E1396"/>
  <c r="F1396"/>
  <c r="G1396"/>
  <c r="C1397"/>
  <c r="D1397"/>
  <c r="E1397"/>
  <c r="F1397"/>
  <c r="G1397"/>
  <c r="C1398"/>
  <c r="D1398"/>
  <c r="E1398"/>
  <c r="F1398"/>
  <c r="G1398"/>
  <c r="C1399"/>
  <c r="D1399"/>
  <c r="E1399"/>
  <c r="F1399"/>
  <c r="G1399"/>
  <c r="C1400"/>
  <c r="D1400"/>
  <c r="E1400"/>
  <c r="F1400"/>
  <c r="G1400"/>
  <c r="C1401"/>
  <c r="D1401"/>
  <c r="E1401"/>
  <c r="F1401"/>
  <c r="G1401"/>
  <c r="C1402"/>
  <c r="D1402"/>
  <c r="E1402"/>
  <c r="F1402"/>
  <c r="G1402"/>
  <c r="C1403"/>
  <c r="D1403"/>
  <c r="E1403"/>
  <c r="F1403"/>
  <c r="G1403"/>
  <c r="C1404"/>
  <c r="D1404"/>
  <c r="E1404"/>
  <c r="F1404"/>
  <c r="G1404"/>
  <c r="C1405"/>
  <c r="D1405"/>
  <c r="E1405"/>
  <c r="F1405"/>
  <c r="G1405"/>
  <c r="C1406"/>
  <c r="D1406"/>
  <c r="E1406"/>
  <c r="F1406"/>
  <c r="G1406"/>
  <c r="C1407"/>
  <c r="D1407"/>
  <c r="E1407"/>
  <c r="F1407"/>
  <c r="G1407"/>
  <c r="C1408"/>
  <c r="D1408"/>
  <c r="E1408"/>
  <c r="F1408"/>
  <c r="G1408"/>
  <c r="C1409"/>
  <c r="D1409"/>
  <c r="E1409"/>
  <c r="F1409"/>
  <c r="G1409"/>
  <c r="C1410"/>
  <c r="D1410"/>
  <c r="E1410"/>
  <c r="F1410"/>
  <c r="G1410"/>
  <c r="C1411"/>
  <c r="D1411"/>
  <c r="E1411"/>
  <c r="F1411"/>
  <c r="G1411"/>
  <c r="C1412"/>
  <c r="D1412"/>
  <c r="E1412"/>
  <c r="F1412"/>
  <c r="G1412"/>
  <c r="C1413"/>
  <c r="D1413"/>
  <c r="E1413"/>
  <c r="F1413"/>
  <c r="G1413"/>
</calcChain>
</file>

<file path=xl/sharedStrings.xml><?xml version="1.0" encoding="utf-8"?>
<sst xmlns="http://schemas.openxmlformats.org/spreadsheetml/2006/main" count="1419" uniqueCount="9">
  <si>
    <t>TTC_ART_ID</t>
  </si>
  <si>
    <t>BRAND</t>
  </si>
  <si>
    <t>CODE_PART</t>
  </si>
  <si>
    <t>CODE_PARTS_ADVANCED</t>
  </si>
  <si>
    <t>CODE_PARTS_USERNUMBER</t>
  </si>
  <si>
    <t>NAMECRITERIA</t>
  </si>
  <si>
    <t>VALUECRITERIA</t>
  </si>
  <si>
    <t>SIDEM</t>
  </si>
  <si>
    <t>LPR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</si>
</sst>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3"/>
  <sheetViews>
    <sheetView tabSelected="1" workbookViewId="0"/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>
        <v>5</v>
      </c>
      <c r="B2" t="s">
        <v>7</v>
      </c>
      <c r="C2" t="str">
        <f t="shared" ref="C2:D6" si="0">"14210"</f>
        <v>14210</v>
      </c>
      <c r="D2" t="str">
        <f t="shared" si="0"/>
        <v>14210</v>
      </c>
      <c r="E2" t="str">
        <f>""</f>
        <v/>
      </c>
      <c r="F2" t="str">
        <f>"Fitting Position"</f>
        <v>Fitting Position</v>
      </c>
      <c r="G2" t="str">
        <f>"Front Axle"</f>
        <v>Front Axle</v>
      </c>
    </row>
    <row r="3" spans="1:7">
      <c r="A3">
        <v>5</v>
      </c>
      <c r="B3" t="s">
        <v>7</v>
      </c>
      <c r="C3" t="str">
        <f t="shared" si="0"/>
        <v>14210</v>
      </c>
      <c r="D3" t="str">
        <f t="shared" si="0"/>
        <v>14210</v>
      </c>
      <c r="E3" t="str">
        <f>""</f>
        <v/>
      </c>
      <c r="F3" t="str">
        <f>"Length [mm]"</f>
        <v>Length [mm]</v>
      </c>
      <c r="G3" t="str">
        <f>"76"</f>
        <v>76</v>
      </c>
    </row>
    <row r="4" spans="1:7">
      <c r="A4">
        <v>5</v>
      </c>
      <c r="B4" t="s">
        <v>7</v>
      </c>
      <c r="C4" t="str">
        <f t="shared" si="0"/>
        <v>14210</v>
      </c>
      <c r="D4" t="str">
        <f t="shared" si="0"/>
        <v>14210</v>
      </c>
      <c r="E4" t="str">
        <f>""</f>
        <v/>
      </c>
      <c r="F4" t="str">
        <f>"Overall Length [mm]"</f>
        <v>Overall Length [mm]</v>
      </c>
      <c r="G4" t="str">
        <f>"84"</f>
        <v>84</v>
      </c>
    </row>
    <row r="5" spans="1:7">
      <c r="A5">
        <v>5</v>
      </c>
      <c r="B5" t="s">
        <v>7</v>
      </c>
      <c r="C5" t="str">
        <f t="shared" si="0"/>
        <v>14210</v>
      </c>
      <c r="D5" t="str">
        <f t="shared" si="0"/>
        <v>14210</v>
      </c>
      <c r="E5" t="str">
        <f>""</f>
        <v/>
      </c>
      <c r="F5" t="str">
        <f>"DIN / ISO"</f>
        <v>DIN / ISO</v>
      </c>
      <c r="G5" t="str">
        <f>"SAE4140"</f>
        <v>SAE4140</v>
      </c>
    </row>
    <row r="6" spans="1:7">
      <c r="A6">
        <v>5</v>
      </c>
      <c r="B6" t="s">
        <v>7</v>
      </c>
      <c r="C6" t="str">
        <f t="shared" si="0"/>
        <v>14210</v>
      </c>
      <c r="D6" t="str">
        <f t="shared" si="0"/>
        <v>14210</v>
      </c>
      <c r="E6" t="str">
        <f>""</f>
        <v/>
      </c>
      <c r="F6" t="str">
        <f>"Thread Measurement 1"</f>
        <v>Thread Measurement 1</v>
      </c>
      <c r="G6" t="str">
        <f>"MM22x2R"</f>
        <v>MM22x2R</v>
      </c>
    </row>
    <row r="7" spans="1:7">
      <c r="A7">
        <v>10</v>
      </c>
      <c r="B7" t="s">
        <v>7</v>
      </c>
      <c r="C7" t="str">
        <f t="shared" ref="C7:D11" si="1">"14312"</f>
        <v>14312</v>
      </c>
      <c r="D7" t="str">
        <f t="shared" si="1"/>
        <v>14312</v>
      </c>
      <c r="E7" t="str">
        <f>""</f>
        <v/>
      </c>
      <c r="F7" t="str">
        <f>"Fitting Position"</f>
        <v>Fitting Position</v>
      </c>
      <c r="G7" t="str">
        <f>"Rear Axle"</f>
        <v>Rear Axle</v>
      </c>
    </row>
    <row r="8" spans="1:7">
      <c r="A8">
        <v>10</v>
      </c>
      <c r="B8" t="s">
        <v>7</v>
      </c>
      <c r="C8" t="str">
        <f t="shared" si="1"/>
        <v>14312</v>
      </c>
      <c r="D8" t="str">
        <f t="shared" si="1"/>
        <v>14312</v>
      </c>
      <c r="E8" t="str">
        <f>""</f>
        <v/>
      </c>
      <c r="F8" t="str">
        <f>"Fitting Position"</f>
        <v>Fitting Position</v>
      </c>
      <c r="G8" t="str">
        <f>"Front Axle"</f>
        <v>Front Axle</v>
      </c>
    </row>
    <row r="9" spans="1:7">
      <c r="A9">
        <v>10</v>
      </c>
      <c r="B9" t="s">
        <v>7</v>
      </c>
      <c r="C9" t="str">
        <f t="shared" si="1"/>
        <v>14312</v>
      </c>
      <c r="D9" t="str">
        <f t="shared" si="1"/>
        <v>14312</v>
      </c>
      <c r="E9" t="str">
        <f>""</f>
        <v/>
      </c>
      <c r="F9" t="str">
        <f>"Overall Length [mm]"</f>
        <v>Overall Length [mm]</v>
      </c>
      <c r="G9" t="str">
        <f>"122"</f>
        <v>122</v>
      </c>
    </row>
    <row r="10" spans="1:7">
      <c r="A10">
        <v>10</v>
      </c>
      <c r="B10" t="s">
        <v>7</v>
      </c>
      <c r="C10" t="str">
        <f t="shared" si="1"/>
        <v>14312</v>
      </c>
      <c r="D10" t="str">
        <f t="shared" si="1"/>
        <v>14312</v>
      </c>
      <c r="E10" t="str">
        <f>""</f>
        <v/>
      </c>
      <c r="F10" t="str">
        <f>"DIN / ISO"</f>
        <v>DIN / ISO</v>
      </c>
      <c r="G10" t="str">
        <f>"SAE4140"</f>
        <v>SAE4140</v>
      </c>
    </row>
    <row r="11" spans="1:7">
      <c r="A11">
        <v>10</v>
      </c>
      <c r="B11" t="s">
        <v>7</v>
      </c>
      <c r="C11" t="str">
        <f t="shared" si="1"/>
        <v>14312</v>
      </c>
      <c r="D11" t="str">
        <f t="shared" si="1"/>
        <v>14312</v>
      </c>
      <c r="E11" t="str">
        <f>""</f>
        <v/>
      </c>
      <c r="F11" t="str">
        <f>"Thread Measurement 1"</f>
        <v>Thread Measurement 1</v>
      </c>
      <c r="G11" t="str">
        <f>"MM22x2R"</f>
        <v>MM22x2R</v>
      </c>
    </row>
    <row r="12" spans="1:7">
      <c r="A12">
        <v>11</v>
      </c>
      <c r="B12" t="s">
        <v>7</v>
      </c>
      <c r="C12" t="str">
        <f t="shared" ref="C12:D17" si="2">"14313"</f>
        <v>14313</v>
      </c>
      <c r="D12" t="str">
        <f t="shared" si="2"/>
        <v>14313</v>
      </c>
      <c r="E12" t="str">
        <f>""</f>
        <v/>
      </c>
      <c r="F12" t="str">
        <f>"Fitting Position"</f>
        <v>Fitting Position</v>
      </c>
      <c r="G12" t="str">
        <f>"Rear Axle"</f>
        <v>Rear Axle</v>
      </c>
    </row>
    <row r="13" spans="1:7">
      <c r="A13">
        <v>11</v>
      </c>
      <c r="B13" t="s">
        <v>7</v>
      </c>
      <c r="C13" t="str">
        <f t="shared" si="2"/>
        <v>14313</v>
      </c>
      <c r="D13" t="str">
        <f t="shared" si="2"/>
        <v>14313</v>
      </c>
      <c r="E13" t="str">
        <f>""</f>
        <v/>
      </c>
      <c r="F13" t="str">
        <f>"Fitting Position"</f>
        <v>Fitting Position</v>
      </c>
      <c r="G13" t="str">
        <f>"Front Axle"</f>
        <v>Front Axle</v>
      </c>
    </row>
    <row r="14" spans="1:7">
      <c r="A14">
        <v>11</v>
      </c>
      <c r="B14" t="s">
        <v>7</v>
      </c>
      <c r="C14" t="str">
        <f t="shared" si="2"/>
        <v>14313</v>
      </c>
      <c r="D14" t="str">
        <f t="shared" si="2"/>
        <v>14313</v>
      </c>
      <c r="E14" t="str">
        <f>""</f>
        <v/>
      </c>
      <c r="F14" t="str">
        <f>"Length [mm]"</f>
        <v>Length [mm]</v>
      </c>
      <c r="G14" t="str">
        <f>"94"</f>
        <v>94</v>
      </c>
    </row>
    <row r="15" spans="1:7">
      <c r="A15">
        <v>11</v>
      </c>
      <c r="B15" t="s">
        <v>7</v>
      </c>
      <c r="C15" t="str">
        <f t="shared" si="2"/>
        <v>14313</v>
      </c>
      <c r="D15" t="str">
        <f t="shared" si="2"/>
        <v>14313</v>
      </c>
      <c r="E15" t="str">
        <f>""</f>
        <v/>
      </c>
      <c r="F15" t="str">
        <f>"Overall Length [mm]"</f>
        <v>Overall Length [mm]</v>
      </c>
      <c r="G15" t="str">
        <f>"102"</f>
        <v>102</v>
      </c>
    </row>
    <row r="16" spans="1:7">
      <c r="A16">
        <v>11</v>
      </c>
      <c r="B16" t="s">
        <v>7</v>
      </c>
      <c r="C16" t="str">
        <f t="shared" si="2"/>
        <v>14313</v>
      </c>
      <c r="D16" t="str">
        <f t="shared" si="2"/>
        <v>14313</v>
      </c>
      <c r="E16" t="str">
        <f>""</f>
        <v/>
      </c>
      <c r="F16" t="str">
        <f>"DIN / ISO"</f>
        <v>DIN / ISO</v>
      </c>
      <c r="G16" t="str">
        <f>"SAE4140"</f>
        <v>SAE4140</v>
      </c>
    </row>
    <row r="17" spans="1:7">
      <c r="A17">
        <v>11</v>
      </c>
      <c r="B17" t="s">
        <v>7</v>
      </c>
      <c r="C17" t="str">
        <f t="shared" si="2"/>
        <v>14313</v>
      </c>
      <c r="D17" t="str">
        <f t="shared" si="2"/>
        <v>14313</v>
      </c>
      <c r="E17" t="str">
        <f>""</f>
        <v/>
      </c>
      <c r="F17" t="str">
        <f>"Thread Measurement 1"</f>
        <v>Thread Measurement 1</v>
      </c>
      <c r="G17" t="str">
        <f>"MM22x2R"</f>
        <v>MM22x2R</v>
      </c>
    </row>
    <row r="18" spans="1:7">
      <c r="A18">
        <v>12</v>
      </c>
      <c r="B18" t="s">
        <v>7</v>
      </c>
      <c r="C18" t="str">
        <f t="shared" ref="C18:D23" si="3">"14321"</f>
        <v>14321</v>
      </c>
      <c r="D18" t="str">
        <f t="shared" si="3"/>
        <v>14321</v>
      </c>
      <c r="E18" t="str">
        <f>""</f>
        <v/>
      </c>
      <c r="F18" t="str">
        <f>"Fitting Position"</f>
        <v>Fitting Position</v>
      </c>
      <c r="G18" t="str">
        <f>"Rear Axle"</f>
        <v>Rear Axle</v>
      </c>
    </row>
    <row r="19" spans="1:7">
      <c r="A19">
        <v>12</v>
      </c>
      <c r="B19" t="s">
        <v>7</v>
      </c>
      <c r="C19" t="str">
        <f t="shared" si="3"/>
        <v>14321</v>
      </c>
      <c r="D19" t="str">
        <f t="shared" si="3"/>
        <v>14321</v>
      </c>
      <c r="E19" t="str">
        <f>""</f>
        <v/>
      </c>
      <c r="F19" t="str">
        <f>"Fitting Position"</f>
        <v>Fitting Position</v>
      </c>
      <c r="G19" t="str">
        <f>"Front Axle"</f>
        <v>Front Axle</v>
      </c>
    </row>
    <row r="20" spans="1:7">
      <c r="A20">
        <v>12</v>
      </c>
      <c r="B20" t="s">
        <v>7</v>
      </c>
      <c r="C20" t="str">
        <f t="shared" si="3"/>
        <v>14321</v>
      </c>
      <c r="D20" t="str">
        <f t="shared" si="3"/>
        <v>14321</v>
      </c>
      <c r="E20" t="str">
        <f>""</f>
        <v/>
      </c>
      <c r="F20" t="str">
        <f>"Thread Size"</f>
        <v>Thread Size</v>
      </c>
      <c r="G20" t="str">
        <f>"M22X2R"</f>
        <v>M22X2R</v>
      </c>
    </row>
    <row r="21" spans="1:7">
      <c r="A21">
        <v>12</v>
      </c>
      <c r="B21" t="s">
        <v>7</v>
      </c>
      <c r="C21" t="str">
        <f t="shared" si="3"/>
        <v>14321</v>
      </c>
      <c r="D21" t="str">
        <f t="shared" si="3"/>
        <v>14321</v>
      </c>
      <c r="E21" t="str">
        <f>""</f>
        <v/>
      </c>
      <c r="F21" t="str">
        <f>"Overall Length [mm]"</f>
        <v>Overall Length [mm]</v>
      </c>
      <c r="G21" t="str">
        <f>"18"</f>
        <v>18</v>
      </c>
    </row>
    <row r="22" spans="1:7">
      <c r="A22">
        <v>12</v>
      </c>
      <c r="B22" t="s">
        <v>7</v>
      </c>
      <c r="C22" t="str">
        <f t="shared" si="3"/>
        <v>14321</v>
      </c>
      <c r="D22" t="str">
        <f t="shared" si="3"/>
        <v>14321</v>
      </c>
      <c r="E22" t="str">
        <f>""</f>
        <v/>
      </c>
      <c r="F22" t="str">
        <f>"Spanner Size"</f>
        <v>Spanner Size</v>
      </c>
      <c r="G22" t="str">
        <f>"38"</f>
        <v>38</v>
      </c>
    </row>
    <row r="23" spans="1:7">
      <c r="A23">
        <v>12</v>
      </c>
      <c r="B23" t="s">
        <v>7</v>
      </c>
      <c r="C23" t="str">
        <f t="shared" si="3"/>
        <v>14321</v>
      </c>
      <c r="D23" t="str">
        <f t="shared" si="3"/>
        <v>14321</v>
      </c>
      <c r="E23" t="str">
        <f>""</f>
        <v/>
      </c>
      <c r="F23" t="str">
        <f>"DIN / ISO"</f>
        <v>DIN / ISO</v>
      </c>
      <c r="G23" t="str">
        <f>"SAE4140"</f>
        <v>SAE4140</v>
      </c>
    </row>
    <row r="24" spans="1:7">
      <c r="A24">
        <v>13</v>
      </c>
      <c r="B24" t="s">
        <v>7</v>
      </c>
      <c r="C24" t="str">
        <f t="shared" ref="C24:D29" si="4">"14329"</f>
        <v>14329</v>
      </c>
      <c r="D24" t="str">
        <f t="shared" si="4"/>
        <v>14329</v>
      </c>
      <c r="E24" t="str">
        <f>""</f>
        <v/>
      </c>
      <c r="F24" t="str">
        <f>"Fitting Position"</f>
        <v>Fitting Position</v>
      </c>
      <c r="G24" t="str">
        <f>"Rear Axle"</f>
        <v>Rear Axle</v>
      </c>
    </row>
    <row r="25" spans="1:7">
      <c r="A25">
        <v>13</v>
      </c>
      <c r="B25" t="s">
        <v>7</v>
      </c>
      <c r="C25" t="str">
        <f t="shared" si="4"/>
        <v>14329</v>
      </c>
      <c r="D25" t="str">
        <f t="shared" si="4"/>
        <v>14329</v>
      </c>
      <c r="E25" t="str">
        <f>""</f>
        <v/>
      </c>
      <c r="F25" t="str">
        <f>"Fitting Position"</f>
        <v>Fitting Position</v>
      </c>
      <c r="G25" t="str">
        <f>"Front Axle"</f>
        <v>Front Axle</v>
      </c>
    </row>
    <row r="26" spans="1:7">
      <c r="A26">
        <v>13</v>
      </c>
      <c r="B26" t="s">
        <v>7</v>
      </c>
      <c r="C26" t="str">
        <f t="shared" si="4"/>
        <v>14329</v>
      </c>
      <c r="D26" t="str">
        <f t="shared" si="4"/>
        <v>14329</v>
      </c>
      <c r="E26" t="str">
        <f>""</f>
        <v/>
      </c>
      <c r="F26" t="str">
        <f>"Overall Length [mm]"</f>
        <v>Overall Length [mm]</v>
      </c>
      <c r="G26" t="str">
        <f>"8"</f>
        <v>8</v>
      </c>
    </row>
    <row r="27" spans="1:7">
      <c r="A27">
        <v>13</v>
      </c>
      <c r="B27" t="s">
        <v>7</v>
      </c>
      <c r="C27" t="str">
        <f t="shared" si="4"/>
        <v>14329</v>
      </c>
      <c r="D27" t="str">
        <f t="shared" si="4"/>
        <v>14329</v>
      </c>
      <c r="E27" t="str">
        <f>""</f>
        <v/>
      </c>
      <c r="F27" t="str">
        <f>"Inner Diameter [mm]"</f>
        <v>Inner Diameter [mm]</v>
      </c>
      <c r="G27" t="str">
        <f>"22,5"</f>
        <v>22,5</v>
      </c>
    </row>
    <row r="28" spans="1:7">
      <c r="A28">
        <v>13</v>
      </c>
      <c r="B28" t="s">
        <v>7</v>
      </c>
      <c r="C28" t="str">
        <f t="shared" si="4"/>
        <v>14329</v>
      </c>
      <c r="D28" t="str">
        <f t="shared" si="4"/>
        <v>14329</v>
      </c>
      <c r="E28" t="str">
        <f>""</f>
        <v/>
      </c>
      <c r="F28" t="str">
        <f>"Outer Diameter [mm]"</f>
        <v>Outer Diameter [mm]</v>
      </c>
      <c r="G28" t="str">
        <f>"34"</f>
        <v>34</v>
      </c>
    </row>
    <row r="29" spans="1:7">
      <c r="A29">
        <v>13</v>
      </c>
      <c r="B29" t="s">
        <v>7</v>
      </c>
      <c r="C29" t="str">
        <f t="shared" si="4"/>
        <v>14329</v>
      </c>
      <c r="D29" t="str">
        <f t="shared" si="4"/>
        <v>14329</v>
      </c>
      <c r="E29" t="str">
        <f>""</f>
        <v/>
      </c>
      <c r="F29" t="str">
        <f>"DIN / ISO"</f>
        <v>DIN / ISO</v>
      </c>
      <c r="G29" t="str">
        <f>"DIN74361C"</f>
        <v>DIN74361C</v>
      </c>
    </row>
    <row r="30" spans="1:7">
      <c r="A30">
        <v>15</v>
      </c>
      <c r="B30" t="s">
        <v>7</v>
      </c>
      <c r="C30" t="str">
        <f t="shared" ref="C30:D37" si="5">"14371"</f>
        <v>14371</v>
      </c>
      <c r="D30" t="str">
        <f t="shared" si="5"/>
        <v>14371</v>
      </c>
      <c r="E30" t="str">
        <f>""</f>
        <v/>
      </c>
      <c r="F30" t="str">
        <f>"Fitting Position"</f>
        <v>Fitting Position</v>
      </c>
      <c r="G30" t="str">
        <f>"Left"</f>
        <v>Left</v>
      </c>
    </row>
    <row r="31" spans="1:7">
      <c r="A31">
        <v>15</v>
      </c>
      <c r="B31" t="s">
        <v>7</v>
      </c>
      <c r="C31" t="str">
        <f t="shared" si="5"/>
        <v>14371</v>
      </c>
      <c r="D31" t="str">
        <f t="shared" si="5"/>
        <v>14371</v>
      </c>
      <c r="E31" t="str">
        <f>""</f>
        <v/>
      </c>
      <c r="F31" t="str">
        <f>"Fitting Position"</f>
        <v>Fitting Position</v>
      </c>
      <c r="G31" t="str">
        <f>"Right"</f>
        <v>Right</v>
      </c>
    </row>
    <row r="32" spans="1:7">
      <c r="A32">
        <v>15</v>
      </c>
      <c r="B32" t="s">
        <v>7</v>
      </c>
      <c r="C32" t="str">
        <f t="shared" si="5"/>
        <v>14371</v>
      </c>
      <c r="D32" t="str">
        <f t="shared" si="5"/>
        <v>14371</v>
      </c>
      <c r="E32" t="str">
        <f>""</f>
        <v/>
      </c>
      <c r="F32" t="str">
        <f>"Diameter 1 [mm]"</f>
        <v>Diameter 1 [mm]</v>
      </c>
      <c r="G32" t="str">
        <f>"25"</f>
        <v>25</v>
      </c>
    </row>
    <row r="33" spans="1:7">
      <c r="A33">
        <v>15</v>
      </c>
      <c r="B33" t="s">
        <v>7</v>
      </c>
      <c r="C33" t="str">
        <f t="shared" si="5"/>
        <v>14371</v>
      </c>
      <c r="D33" t="str">
        <f t="shared" si="5"/>
        <v>14371</v>
      </c>
      <c r="E33" t="str">
        <f>""</f>
        <v/>
      </c>
      <c r="F33" t="str">
        <f>"Diameter 2 [mm]"</f>
        <v>Diameter 2 [mm]</v>
      </c>
      <c r="G33" t="str">
        <f>"32"</f>
        <v>32</v>
      </c>
    </row>
    <row r="34" spans="1:7">
      <c r="A34">
        <v>15</v>
      </c>
      <c r="B34" t="s">
        <v>7</v>
      </c>
      <c r="C34" t="str">
        <f t="shared" si="5"/>
        <v>14371</v>
      </c>
      <c r="D34" t="str">
        <f t="shared" si="5"/>
        <v>14371</v>
      </c>
      <c r="E34" t="str">
        <f>""</f>
        <v/>
      </c>
      <c r="F34" t="str">
        <f>"Overall Length [mm]"</f>
        <v>Overall Length [mm]</v>
      </c>
      <c r="G34" t="str">
        <f>"80"</f>
        <v>80</v>
      </c>
    </row>
    <row r="35" spans="1:7">
      <c r="A35">
        <v>15</v>
      </c>
      <c r="B35" t="s">
        <v>7</v>
      </c>
      <c r="C35" t="str">
        <f t="shared" si="5"/>
        <v>14371</v>
      </c>
      <c r="D35" t="str">
        <f t="shared" si="5"/>
        <v>14371</v>
      </c>
      <c r="E35" t="str">
        <f>""</f>
        <v/>
      </c>
      <c r="F35" t="str">
        <f>"Inner Diameter [mm]"</f>
        <v>Inner Diameter [mm]</v>
      </c>
      <c r="G35" t="str">
        <f>"25"</f>
        <v>25</v>
      </c>
    </row>
    <row r="36" spans="1:7">
      <c r="A36">
        <v>15</v>
      </c>
      <c r="B36" t="s">
        <v>7</v>
      </c>
      <c r="C36" t="str">
        <f t="shared" si="5"/>
        <v>14371</v>
      </c>
      <c r="D36" t="str">
        <f t="shared" si="5"/>
        <v>14371</v>
      </c>
      <c r="E36" t="str">
        <f>""</f>
        <v/>
      </c>
      <c r="F36" t="str">
        <f>"Outer Diameter [mm]"</f>
        <v>Outer Diameter [mm]</v>
      </c>
      <c r="G36" t="str">
        <f>"32"</f>
        <v>32</v>
      </c>
    </row>
    <row r="37" spans="1:7">
      <c r="A37">
        <v>15</v>
      </c>
      <c r="B37" t="s">
        <v>7</v>
      </c>
      <c r="C37" t="str">
        <f t="shared" si="5"/>
        <v>14371</v>
      </c>
      <c r="D37" t="str">
        <f t="shared" si="5"/>
        <v>14371</v>
      </c>
      <c r="E37" t="str">
        <f>""</f>
        <v/>
      </c>
      <c r="F37" t="str">
        <f>"DIN / ISO"</f>
        <v>DIN / ISO</v>
      </c>
      <c r="G37" t="str">
        <f>"DIN7168m"</f>
        <v>DIN7168m</v>
      </c>
    </row>
    <row r="38" spans="1:7">
      <c r="A38">
        <v>16</v>
      </c>
      <c r="B38" t="s">
        <v>7</v>
      </c>
      <c r="C38" t="str">
        <f t="shared" ref="C38:D44" si="6">"14374"</f>
        <v>14374</v>
      </c>
      <c r="D38" t="str">
        <f t="shared" si="6"/>
        <v>14374</v>
      </c>
      <c r="E38" t="str">
        <f>""</f>
        <v/>
      </c>
      <c r="F38" t="str">
        <f>"Fitting Position"</f>
        <v>Fitting Position</v>
      </c>
      <c r="G38" t="str">
        <f>"Left"</f>
        <v>Left</v>
      </c>
    </row>
    <row r="39" spans="1:7">
      <c r="A39">
        <v>16</v>
      </c>
      <c r="B39" t="s">
        <v>7</v>
      </c>
      <c r="C39" t="str">
        <f t="shared" si="6"/>
        <v>14374</v>
      </c>
      <c r="D39" t="str">
        <f t="shared" si="6"/>
        <v>14374</v>
      </c>
      <c r="E39" t="str">
        <f>""</f>
        <v/>
      </c>
      <c r="F39" t="str">
        <f>"Fitting Position"</f>
        <v>Fitting Position</v>
      </c>
      <c r="G39" t="str">
        <f>"Right"</f>
        <v>Right</v>
      </c>
    </row>
    <row r="40" spans="1:7">
      <c r="A40">
        <v>16</v>
      </c>
      <c r="B40" t="s">
        <v>7</v>
      </c>
      <c r="C40" t="str">
        <f t="shared" si="6"/>
        <v>14374</v>
      </c>
      <c r="D40" t="str">
        <f t="shared" si="6"/>
        <v>14374</v>
      </c>
      <c r="E40" t="str">
        <f>""</f>
        <v/>
      </c>
      <c r="F40" t="str">
        <f>"Diameter 1 [mm]"</f>
        <v>Diameter 1 [mm]</v>
      </c>
      <c r="G40" t="str">
        <f>"35"</f>
        <v>35</v>
      </c>
    </row>
    <row r="41" spans="1:7">
      <c r="A41">
        <v>16</v>
      </c>
      <c r="B41" t="s">
        <v>7</v>
      </c>
      <c r="C41" t="str">
        <f t="shared" si="6"/>
        <v>14374</v>
      </c>
      <c r="D41" t="str">
        <f t="shared" si="6"/>
        <v>14374</v>
      </c>
      <c r="E41" t="str">
        <f>""</f>
        <v/>
      </c>
      <c r="F41" t="str">
        <f>"Diameter 2 [mm]"</f>
        <v>Diameter 2 [mm]</v>
      </c>
      <c r="G41" t="str">
        <f>"42"</f>
        <v>42</v>
      </c>
    </row>
    <row r="42" spans="1:7">
      <c r="A42">
        <v>16</v>
      </c>
      <c r="B42" t="s">
        <v>7</v>
      </c>
      <c r="C42" t="str">
        <f t="shared" si="6"/>
        <v>14374</v>
      </c>
      <c r="D42" t="str">
        <f t="shared" si="6"/>
        <v>14374</v>
      </c>
      <c r="E42" t="str">
        <f>""</f>
        <v/>
      </c>
      <c r="F42" t="str">
        <f>"Overall Length [mm]"</f>
        <v>Overall Length [mm]</v>
      </c>
      <c r="G42" t="str">
        <f>"97,75"</f>
        <v>97,75</v>
      </c>
    </row>
    <row r="43" spans="1:7">
      <c r="A43">
        <v>16</v>
      </c>
      <c r="B43" t="s">
        <v>7</v>
      </c>
      <c r="C43" t="str">
        <f t="shared" si="6"/>
        <v>14374</v>
      </c>
      <c r="D43" t="str">
        <f t="shared" si="6"/>
        <v>14374</v>
      </c>
      <c r="E43" t="str">
        <f>""</f>
        <v/>
      </c>
      <c r="F43" t="str">
        <f>"Inner Diameter [mm]"</f>
        <v>Inner Diameter [mm]</v>
      </c>
      <c r="G43" t="str">
        <f>"35"</f>
        <v>35</v>
      </c>
    </row>
    <row r="44" spans="1:7">
      <c r="A44">
        <v>16</v>
      </c>
      <c r="B44" t="s">
        <v>7</v>
      </c>
      <c r="C44" t="str">
        <f t="shared" si="6"/>
        <v>14374</v>
      </c>
      <c r="D44" t="str">
        <f t="shared" si="6"/>
        <v>14374</v>
      </c>
      <c r="E44" t="str">
        <f>""</f>
        <v/>
      </c>
      <c r="F44" t="str">
        <f>"Outer Diameter [mm]"</f>
        <v>Outer Diameter [mm]</v>
      </c>
      <c r="G44" t="str">
        <f>"42"</f>
        <v>42</v>
      </c>
    </row>
    <row r="45" spans="1:7">
      <c r="A45">
        <v>17</v>
      </c>
      <c r="B45" t="s">
        <v>7</v>
      </c>
      <c r="C45" t="str">
        <f>"14381KITSR"</f>
        <v>14381KITSR</v>
      </c>
      <c r="D45" t="str">
        <f>"14381 KIT SR"</f>
        <v>14381 KIT SR</v>
      </c>
      <c r="E45" t="str">
        <f>"14381 KIT"</f>
        <v>14381 KIT</v>
      </c>
      <c r="F45" t="str">
        <f>"Fitting Position"</f>
        <v>Fitting Position</v>
      </c>
      <c r="G45" t="str">
        <f>"Rear Axle"</f>
        <v>Rear Axle</v>
      </c>
    </row>
    <row r="46" spans="1:7">
      <c r="A46">
        <v>17</v>
      </c>
      <c r="B46" t="s">
        <v>7</v>
      </c>
      <c r="C46" t="str">
        <f>"14381KITSR"</f>
        <v>14381KITSR</v>
      </c>
      <c r="D46" t="str">
        <f>"14381 KIT SR"</f>
        <v>14381 KIT SR</v>
      </c>
      <c r="E46" t="str">
        <f>"14381 KIT"</f>
        <v>14381 KIT</v>
      </c>
      <c r="F46" t="str">
        <f>"Fitting Position"</f>
        <v>Fitting Position</v>
      </c>
      <c r="G46" t="str">
        <f>"Front Axle"</f>
        <v>Front Axle</v>
      </c>
    </row>
    <row r="47" spans="1:7">
      <c r="A47">
        <v>17</v>
      </c>
      <c r="B47" t="s">
        <v>7</v>
      </c>
      <c r="C47" t="str">
        <f>"14381KITSR"</f>
        <v>14381KITSR</v>
      </c>
      <c r="D47" t="str">
        <f>"14381 KIT SR"</f>
        <v>14381 KIT SR</v>
      </c>
      <c r="E47" t="str">
        <f>"14381 KIT"</f>
        <v>14381 KIT</v>
      </c>
      <c r="F47" t="str">
        <f>"Length [mm]"</f>
        <v>Length [mm]</v>
      </c>
      <c r="G47" t="str">
        <f>"254"</f>
        <v>254</v>
      </c>
    </row>
    <row r="48" spans="1:7">
      <c r="A48">
        <v>17</v>
      </c>
      <c r="B48" t="s">
        <v>7</v>
      </c>
      <c r="C48" t="str">
        <f>"14381KITSR"</f>
        <v>14381KITSR</v>
      </c>
      <c r="D48" t="str">
        <f>"14381 KIT SR"</f>
        <v>14381 KIT SR</v>
      </c>
      <c r="E48" t="str">
        <f>"14381 KIT"</f>
        <v>14381 KIT</v>
      </c>
      <c r="F48" t="str">
        <f>"Diameter 1 [mm]"</f>
        <v>Diameter 1 [mm]</v>
      </c>
      <c r="G48" t="str">
        <f>"31,5"</f>
        <v>31,5</v>
      </c>
    </row>
    <row r="49" spans="1:7">
      <c r="A49">
        <v>17</v>
      </c>
      <c r="B49" t="s">
        <v>7</v>
      </c>
      <c r="C49" t="str">
        <f>"14381KITSR"</f>
        <v>14381KITSR</v>
      </c>
      <c r="D49" t="str">
        <f>"14381 KIT SR"</f>
        <v>14381 KIT SR</v>
      </c>
      <c r="E49" t="str">
        <f>"14381 KIT"</f>
        <v>14381 KIT</v>
      </c>
      <c r="F49" t="str">
        <f>"Diameter 2 [mm]"</f>
        <v>Diameter 2 [mm]</v>
      </c>
      <c r="G49" t="str">
        <f>"50"</f>
        <v>50</v>
      </c>
    </row>
    <row r="50" spans="1:7">
      <c r="A50">
        <v>18</v>
      </c>
      <c r="B50" t="s">
        <v>7</v>
      </c>
      <c r="C50" t="str">
        <f>"17001"</f>
        <v>17001</v>
      </c>
      <c r="D50" t="str">
        <f>"17001"</f>
        <v>17001</v>
      </c>
      <c r="E50" t="str">
        <f>""</f>
        <v/>
      </c>
      <c r="F50" t="str">
        <f>"Equipment Variant"</f>
        <v>Equipment Variant</v>
      </c>
      <c r="G50" t="str">
        <f>"17001"</f>
        <v>17001</v>
      </c>
    </row>
    <row r="51" spans="1:7">
      <c r="A51">
        <v>20</v>
      </c>
      <c r="B51" t="s">
        <v>7</v>
      </c>
      <c r="C51" t="str">
        <f>"44187KIT"</f>
        <v>44187KIT</v>
      </c>
      <c r="D51" t="str">
        <f>"44187 KIT"</f>
        <v>44187 KIT</v>
      </c>
      <c r="E51" t="str">
        <f>""</f>
        <v/>
      </c>
      <c r="F51" t="str">
        <f>"Fitting Position"</f>
        <v>Fitting Position</v>
      </c>
      <c r="G51" t="str">
        <f>"Front Axle"</f>
        <v>Front Axle</v>
      </c>
    </row>
    <row r="52" spans="1:7">
      <c r="A52">
        <v>20</v>
      </c>
      <c r="B52" t="s">
        <v>7</v>
      </c>
      <c r="C52" t="str">
        <f>"44187KIT"</f>
        <v>44187KIT</v>
      </c>
      <c r="D52" t="str">
        <f>"44187 KIT"</f>
        <v>44187 KIT</v>
      </c>
      <c r="E52" t="str">
        <f>""</f>
        <v/>
      </c>
      <c r="F52" t="str">
        <f>"Length [mm]"</f>
        <v>Length [mm]</v>
      </c>
      <c r="G52" t="str">
        <f>"109"</f>
        <v>109</v>
      </c>
    </row>
    <row r="53" spans="1:7">
      <c r="A53">
        <v>20</v>
      </c>
      <c r="B53" t="s">
        <v>7</v>
      </c>
      <c r="C53" t="str">
        <f>"44187KIT"</f>
        <v>44187KIT</v>
      </c>
      <c r="D53" t="str">
        <f>"44187 KIT"</f>
        <v>44187 KIT</v>
      </c>
      <c r="E53" t="str">
        <f>""</f>
        <v/>
      </c>
      <c r="F53" t="str">
        <f>"Diameter 2 [mm]"</f>
        <v>Diameter 2 [mm]</v>
      </c>
      <c r="G53" t="str">
        <f>"50"</f>
        <v>50</v>
      </c>
    </row>
    <row r="54" spans="1:7">
      <c r="A54">
        <v>21</v>
      </c>
      <c r="B54" t="s">
        <v>7</v>
      </c>
      <c r="C54" t="str">
        <f t="shared" ref="C54:D59" si="7">"50512"</f>
        <v>50512</v>
      </c>
      <c r="D54" t="str">
        <f t="shared" si="7"/>
        <v>50512</v>
      </c>
      <c r="E54" t="str">
        <f>""</f>
        <v/>
      </c>
      <c r="F54" t="str">
        <f>"Fitting Position"</f>
        <v>Fitting Position</v>
      </c>
      <c r="G54" t="str">
        <f>"Rear Axle"</f>
        <v>Rear Axle</v>
      </c>
    </row>
    <row r="55" spans="1:7">
      <c r="A55">
        <v>21</v>
      </c>
      <c r="B55" t="s">
        <v>7</v>
      </c>
      <c r="C55" t="str">
        <f t="shared" si="7"/>
        <v>50512</v>
      </c>
      <c r="D55" t="str">
        <f t="shared" si="7"/>
        <v>50512</v>
      </c>
      <c r="E55" t="str">
        <f>""</f>
        <v/>
      </c>
      <c r="F55" t="str">
        <f>"Fitting Position"</f>
        <v>Fitting Position</v>
      </c>
      <c r="G55" t="str">
        <f>"Front Axle"</f>
        <v>Front Axle</v>
      </c>
    </row>
    <row r="56" spans="1:7">
      <c r="A56">
        <v>21</v>
      </c>
      <c r="B56" t="s">
        <v>7</v>
      </c>
      <c r="C56" t="str">
        <f t="shared" si="7"/>
        <v>50512</v>
      </c>
      <c r="D56" t="str">
        <f t="shared" si="7"/>
        <v>50512</v>
      </c>
      <c r="E56" t="str">
        <f>""</f>
        <v/>
      </c>
      <c r="F56" t="str">
        <f>"Length [mm]"</f>
        <v>Length [mm]</v>
      </c>
      <c r="G56" t="str">
        <f>"115"</f>
        <v>115</v>
      </c>
    </row>
    <row r="57" spans="1:7">
      <c r="A57">
        <v>21</v>
      </c>
      <c r="B57" t="s">
        <v>7</v>
      </c>
      <c r="C57" t="str">
        <f t="shared" si="7"/>
        <v>50512</v>
      </c>
      <c r="D57" t="str">
        <f t="shared" si="7"/>
        <v>50512</v>
      </c>
      <c r="E57" t="str">
        <f>""</f>
        <v/>
      </c>
      <c r="F57" t="str">
        <f>"Diameter 2 [mm]"</f>
        <v>Diameter 2 [mm]</v>
      </c>
      <c r="G57" t="str">
        <f>"22,05"</f>
        <v>22,05</v>
      </c>
    </row>
    <row r="58" spans="1:7">
      <c r="A58">
        <v>21</v>
      </c>
      <c r="B58" t="s">
        <v>7</v>
      </c>
      <c r="C58" t="str">
        <f t="shared" si="7"/>
        <v>50512</v>
      </c>
      <c r="D58" t="str">
        <f t="shared" si="7"/>
        <v>50512</v>
      </c>
      <c r="E58" t="str">
        <f>""</f>
        <v/>
      </c>
      <c r="F58" t="str">
        <f>"Overall Length [mm]"</f>
        <v>Overall Length [mm]</v>
      </c>
      <c r="G58" t="str">
        <f>"125,5"</f>
        <v>125,5</v>
      </c>
    </row>
    <row r="59" spans="1:7">
      <c r="A59">
        <v>21</v>
      </c>
      <c r="B59" t="s">
        <v>7</v>
      </c>
      <c r="C59" t="str">
        <f t="shared" si="7"/>
        <v>50512</v>
      </c>
      <c r="D59" t="str">
        <f t="shared" si="7"/>
        <v>50512</v>
      </c>
      <c r="E59" t="str">
        <f>""</f>
        <v/>
      </c>
      <c r="F59" t="str">
        <f>"Thread Measurement 1"</f>
        <v>Thread Measurement 1</v>
      </c>
      <c r="G59" t="str">
        <f>"MM22x1.5R"</f>
        <v>MM22x1.5R</v>
      </c>
    </row>
    <row r="60" spans="1:7">
      <c r="A60">
        <v>22</v>
      </c>
      <c r="B60" t="s">
        <v>7</v>
      </c>
      <c r="C60" t="str">
        <f t="shared" ref="C60:D65" si="8">"50514"</f>
        <v>50514</v>
      </c>
      <c r="D60" t="str">
        <f t="shared" si="8"/>
        <v>50514</v>
      </c>
      <c r="E60" t="str">
        <f>""</f>
        <v/>
      </c>
      <c r="F60" t="str">
        <f>"Fitting Position"</f>
        <v>Fitting Position</v>
      </c>
      <c r="G60" t="str">
        <f>"Rear Axle"</f>
        <v>Rear Axle</v>
      </c>
    </row>
    <row r="61" spans="1:7">
      <c r="A61">
        <v>22</v>
      </c>
      <c r="B61" t="s">
        <v>7</v>
      </c>
      <c r="C61" t="str">
        <f t="shared" si="8"/>
        <v>50514</v>
      </c>
      <c r="D61" t="str">
        <f t="shared" si="8"/>
        <v>50514</v>
      </c>
      <c r="E61" t="str">
        <f>""</f>
        <v/>
      </c>
      <c r="F61" t="str">
        <f>"Fitting Position"</f>
        <v>Fitting Position</v>
      </c>
      <c r="G61" t="str">
        <f>"Front Axle"</f>
        <v>Front Axle</v>
      </c>
    </row>
    <row r="62" spans="1:7">
      <c r="A62">
        <v>22</v>
      </c>
      <c r="B62" t="s">
        <v>7</v>
      </c>
      <c r="C62" t="str">
        <f t="shared" si="8"/>
        <v>50514</v>
      </c>
      <c r="D62" t="str">
        <f t="shared" si="8"/>
        <v>50514</v>
      </c>
      <c r="E62" t="str">
        <f>""</f>
        <v/>
      </c>
      <c r="F62" t="str">
        <f>"Length [mm]"</f>
        <v>Length [mm]</v>
      </c>
      <c r="G62" t="str">
        <f>"80"</f>
        <v>80</v>
      </c>
    </row>
    <row r="63" spans="1:7">
      <c r="A63">
        <v>22</v>
      </c>
      <c r="B63" t="s">
        <v>7</v>
      </c>
      <c r="C63" t="str">
        <f t="shared" si="8"/>
        <v>50514</v>
      </c>
      <c r="D63" t="str">
        <f t="shared" si="8"/>
        <v>50514</v>
      </c>
      <c r="E63" t="str">
        <f>""</f>
        <v/>
      </c>
      <c r="F63" t="str">
        <f>"Diameter 2 [mm]"</f>
        <v>Diameter 2 [mm]</v>
      </c>
      <c r="G63" t="str">
        <f>"22,05"</f>
        <v>22,05</v>
      </c>
    </row>
    <row r="64" spans="1:7">
      <c r="A64">
        <v>22</v>
      </c>
      <c r="B64" t="s">
        <v>7</v>
      </c>
      <c r="C64" t="str">
        <f t="shared" si="8"/>
        <v>50514</v>
      </c>
      <c r="D64" t="str">
        <f t="shared" si="8"/>
        <v>50514</v>
      </c>
      <c r="E64" t="str">
        <f>""</f>
        <v/>
      </c>
      <c r="F64" t="str">
        <f>"Overall Length [mm]"</f>
        <v>Overall Length [mm]</v>
      </c>
      <c r="G64" t="str">
        <f>"90,5"</f>
        <v>90,5</v>
      </c>
    </row>
    <row r="65" spans="1:7">
      <c r="A65">
        <v>22</v>
      </c>
      <c r="B65" t="s">
        <v>7</v>
      </c>
      <c r="C65" t="str">
        <f t="shared" si="8"/>
        <v>50514</v>
      </c>
      <c r="D65" t="str">
        <f t="shared" si="8"/>
        <v>50514</v>
      </c>
      <c r="E65" t="str">
        <f>""</f>
        <v/>
      </c>
      <c r="F65" t="str">
        <f>"Thread Measurement 1"</f>
        <v>Thread Measurement 1</v>
      </c>
      <c r="G65" t="str">
        <f>"MM22x1.5R"</f>
        <v>MM22x1.5R</v>
      </c>
    </row>
    <row r="66" spans="1:7">
      <c r="A66">
        <v>24</v>
      </c>
      <c r="B66" t="s">
        <v>7</v>
      </c>
      <c r="C66" t="str">
        <f t="shared" ref="C66:D71" si="9">"50711"</f>
        <v>50711</v>
      </c>
      <c r="D66" t="str">
        <f t="shared" si="9"/>
        <v>50711</v>
      </c>
      <c r="E66" t="str">
        <f>""</f>
        <v/>
      </c>
      <c r="F66" t="str">
        <f>"Fitting Position"</f>
        <v>Fitting Position</v>
      </c>
      <c r="G66" t="str">
        <f>"Rear Axle"</f>
        <v>Rear Axle</v>
      </c>
    </row>
    <row r="67" spans="1:7">
      <c r="A67">
        <v>24</v>
      </c>
      <c r="B67" t="s">
        <v>7</v>
      </c>
      <c r="C67" t="str">
        <f t="shared" si="9"/>
        <v>50711</v>
      </c>
      <c r="D67" t="str">
        <f t="shared" si="9"/>
        <v>50711</v>
      </c>
      <c r="E67" t="str">
        <f>""</f>
        <v/>
      </c>
      <c r="F67" t="str">
        <f>"Fitting Position"</f>
        <v>Fitting Position</v>
      </c>
      <c r="G67" t="str">
        <f>"Front Axle"</f>
        <v>Front Axle</v>
      </c>
    </row>
    <row r="68" spans="1:7">
      <c r="A68">
        <v>24</v>
      </c>
      <c r="B68" t="s">
        <v>7</v>
      </c>
      <c r="C68" t="str">
        <f t="shared" si="9"/>
        <v>50711</v>
      </c>
      <c r="D68" t="str">
        <f t="shared" si="9"/>
        <v>50711</v>
      </c>
      <c r="E68" t="str">
        <f>""</f>
        <v/>
      </c>
      <c r="F68" t="str">
        <f>"Length [mm]"</f>
        <v>Length [mm]</v>
      </c>
      <c r="G68" t="str">
        <f>"77"</f>
        <v>77</v>
      </c>
    </row>
    <row r="69" spans="1:7">
      <c r="A69">
        <v>24</v>
      </c>
      <c r="B69" t="s">
        <v>7</v>
      </c>
      <c r="C69" t="str">
        <f t="shared" si="9"/>
        <v>50711</v>
      </c>
      <c r="D69" t="str">
        <f t="shared" si="9"/>
        <v>50711</v>
      </c>
      <c r="E69" t="str">
        <f>""</f>
        <v/>
      </c>
      <c r="F69" t="str">
        <f>"Diameter 2 [mm]"</f>
        <v>Diameter 2 [mm]</v>
      </c>
      <c r="G69" t="str">
        <f>"22,05"</f>
        <v>22,05</v>
      </c>
    </row>
    <row r="70" spans="1:7">
      <c r="A70">
        <v>24</v>
      </c>
      <c r="B70" t="s">
        <v>7</v>
      </c>
      <c r="C70" t="str">
        <f t="shared" si="9"/>
        <v>50711</v>
      </c>
      <c r="D70" t="str">
        <f t="shared" si="9"/>
        <v>50711</v>
      </c>
      <c r="E70" t="str">
        <f>""</f>
        <v/>
      </c>
      <c r="F70" t="str">
        <f>"Overall Length [mm]"</f>
        <v>Overall Length [mm]</v>
      </c>
      <c r="G70" t="str">
        <f>"87,5"</f>
        <v>87,5</v>
      </c>
    </row>
    <row r="71" spans="1:7">
      <c r="A71">
        <v>24</v>
      </c>
      <c r="B71" t="s">
        <v>7</v>
      </c>
      <c r="C71" t="str">
        <f t="shared" si="9"/>
        <v>50711</v>
      </c>
      <c r="D71" t="str">
        <f t="shared" si="9"/>
        <v>50711</v>
      </c>
      <c r="E71" t="str">
        <f>""</f>
        <v/>
      </c>
      <c r="F71" t="str">
        <f>"Thread Measurement 1"</f>
        <v>Thread Measurement 1</v>
      </c>
      <c r="G71" t="str">
        <f>"MM22x1.5R"</f>
        <v>MM22x1.5R</v>
      </c>
    </row>
    <row r="72" spans="1:7">
      <c r="A72">
        <v>25</v>
      </c>
      <c r="B72" t="s">
        <v>7</v>
      </c>
      <c r="C72" t="str">
        <f>"50785KIT"</f>
        <v>50785KIT</v>
      </c>
      <c r="D72" t="str">
        <f>"50785 KIT"</f>
        <v>50785 KIT</v>
      </c>
      <c r="E72" t="str">
        <f>""</f>
        <v/>
      </c>
      <c r="F72" t="str">
        <f>"Fitting Position"</f>
        <v>Fitting Position</v>
      </c>
      <c r="G72" t="str">
        <f>"Front Axle"</f>
        <v>Front Axle</v>
      </c>
    </row>
    <row r="73" spans="1:7">
      <c r="A73">
        <v>25</v>
      </c>
      <c r="B73" t="s">
        <v>7</v>
      </c>
      <c r="C73" t="str">
        <f>"50785KIT"</f>
        <v>50785KIT</v>
      </c>
      <c r="D73" t="str">
        <f>"50785 KIT"</f>
        <v>50785 KIT</v>
      </c>
      <c r="E73" t="str">
        <f>""</f>
        <v/>
      </c>
      <c r="F73" t="str">
        <f>"Length [mm]"</f>
        <v>Length [mm]</v>
      </c>
      <c r="G73" t="str">
        <f>"224"</f>
        <v>224</v>
      </c>
    </row>
    <row r="74" spans="1:7">
      <c r="A74">
        <v>25</v>
      </c>
      <c r="B74" t="s">
        <v>7</v>
      </c>
      <c r="C74" t="str">
        <f>"50785KIT"</f>
        <v>50785KIT</v>
      </c>
      <c r="D74" t="str">
        <f>"50785 KIT"</f>
        <v>50785 KIT</v>
      </c>
      <c r="E74" t="str">
        <f>""</f>
        <v/>
      </c>
      <c r="F74" t="str">
        <f>"Diameter 2 [mm]"</f>
        <v>Diameter 2 [mm]</v>
      </c>
      <c r="G74" t="str">
        <f>"45"</f>
        <v>45</v>
      </c>
    </row>
    <row r="75" spans="1:7">
      <c r="A75">
        <v>26</v>
      </c>
      <c r="B75" t="s">
        <v>7</v>
      </c>
      <c r="C75" t="str">
        <f t="shared" ref="C75:D82" si="10">"62015"</f>
        <v>62015</v>
      </c>
      <c r="D75" t="str">
        <f t="shared" si="10"/>
        <v>62015</v>
      </c>
      <c r="E75" t="str">
        <f>""</f>
        <v/>
      </c>
      <c r="F75" t="str">
        <f>"Fitting Position"</f>
        <v>Fitting Position</v>
      </c>
      <c r="G75" t="str">
        <f>"Rear Axle"</f>
        <v>Rear Axle</v>
      </c>
    </row>
    <row r="76" spans="1:7">
      <c r="A76">
        <v>26</v>
      </c>
      <c r="B76" t="s">
        <v>7</v>
      </c>
      <c r="C76" t="str">
        <f t="shared" si="10"/>
        <v>62015</v>
      </c>
      <c r="D76" t="str">
        <f t="shared" si="10"/>
        <v>62015</v>
      </c>
      <c r="E76" t="str">
        <f>""</f>
        <v/>
      </c>
      <c r="F76" t="str">
        <f>"Fitting Position"</f>
        <v>Fitting Position</v>
      </c>
      <c r="G76" t="str">
        <f>"Front Axle"</f>
        <v>Front Axle</v>
      </c>
    </row>
    <row r="77" spans="1:7">
      <c r="A77">
        <v>26</v>
      </c>
      <c r="B77" t="s">
        <v>7</v>
      </c>
      <c r="C77" t="str">
        <f t="shared" si="10"/>
        <v>62015</v>
      </c>
      <c r="D77" t="str">
        <f t="shared" si="10"/>
        <v>62015</v>
      </c>
      <c r="E77" t="str">
        <f>""</f>
        <v/>
      </c>
      <c r="F77" t="str">
        <f>"Length [mm]"</f>
        <v>Length [mm]</v>
      </c>
      <c r="G77" t="str">
        <f>"74"</f>
        <v>74</v>
      </c>
    </row>
    <row r="78" spans="1:7">
      <c r="A78">
        <v>26</v>
      </c>
      <c r="B78" t="s">
        <v>7</v>
      </c>
      <c r="C78" t="str">
        <f t="shared" si="10"/>
        <v>62015</v>
      </c>
      <c r="D78" t="str">
        <f t="shared" si="10"/>
        <v>62015</v>
      </c>
      <c r="E78" t="str">
        <f>""</f>
        <v/>
      </c>
      <c r="F78" t="str">
        <f>"Diameter 1 [mm]"</f>
        <v>Diameter 1 [mm]</v>
      </c>
      <c r="G78" t="str">
        <f>"22,5"</f>
        <v>22,5</v>
      </c>
    </row>
    <row r="79" spans="1:7">
      <c r="A79">
        <v>26</v>
      </c>
      <c r="B79" t="s">
        <v>7</v>
      </c>
      <c r="C79" t="str">
        <f t="shared" si="10"/>
        <v>62015</v>
      </c>
      <c r="D79" t="str">
        <f t="shared" si="10"/>
        <v>62015</v>
      </c>
      <c r="E79" t="str">
        <f>""</f>
        <v/>
      </c>
      <c r="F79" t="str">
        <f>"Diameter 2 [mm]"</f>
        <v>Diameter 2 [mm]</v>
      </c>
      <c r="G79" t="str">
        <f>"36"</f>
        <v>36</v>
      </c>
    </row>
    <row r="80" spans="1:7">
      <c r="A80">
        <v>26</v>
      </c>
      <c r="B80" t="s">
        <v>7</v>
      </c>
      <c r="C80" t="str">
        <f t="shared" si="10"/>
        <v>62015</v>
      </c>
      <c r="D80" t="str">
        <f t="shared" si="10"/>
        <v>62015</v>
      </c>
      <c r="E80" t="str">
        <f>""</f>
        <v/>
      </c>
      <c r="F80" t="str">
        <f>"Overall Length [mm]"</f>
        <v>Overall Length [mm]</v>
      </c>
      <c r="G80" t="str">
        <f>"86"</f>
        <v>86</v>
      </c>
    </row>
    <row r="81" spans="1:7">
      <c r="A81">
        <v>26</v>
      </c>
      <c r="B81" t="s">
        <v>7</v>
      </c>
      <c r="C81" t="str">
        <f t="shared" si="10"/>
        <v>62015</v>
      </c>
      <c r="D81" t="str">
        <f t="shared" si="10"/>
        <v>62015</v>
      </c>
      <c r="E81" t="str">
        <f>""</f>
        <v/>
      </c>
      <c r="F81" t="str">
        <f>"DIN / ISO"</f>
        <v>DIN / ISO</v>
      </c>
      <c r="G81" t="str">
        <f>"SAE4140"</f>
        <v>SAE4140</v>
      </c>
    </row>
    <row r="82" spans="1:7">
      <c r="A82">
        <v>26</v>
      </c>
      <c r="B82" t="s">
        <v>7</v>
      </c>
      <c r="C82" t="str">
        <f t="shared" si="10"/>
        <v>62015</v>
      </c>
      <c r="D82" t="str">
        <f t="shared" si="10"/>
        <v>62015</v>
      </c>
      <c r="E82" t="str">
        <f>""</f>
        <v/>
      </c>
      <c r="F82" t="str">
        <f>"Thread Measurement 1"</f>
        <v>Thread Measurement 1</v>
      </c>
      <c r="G82" t="str">
        <f>"7/8`x11BSF LHT"</f>
        <v>7/8`x11BSF LHT</v>
      </c>
    </row>
    <row r="83" spans="1:7">
      <c r="A83">
        <v>27</v>
      </c>
      <c r="B83" t="s">
        <v>7</v>
      </c>
      <c r="C83" t="str">
        <f t="shared" ref="C83:D90" si="11">"62019"</f>
        <v>62019</v>
      </c>
      <c r="D83" t="str">
        <f t="shared" si="11"/>
        <v>62019</v>
      </c>
      <c r="E83" t="str">
        <f>""</f>
        <v/>
      </c>
      <c r="F83" t="str">
        <f>"Fitting Position"</f>
        <v>Fitting Position</v>
      </c>
      <c r="G83" t="str">
        <f>"Rear Axle"</f>
        <v>Rear Axle</v>
      </c>
    </row>
    <row r="84" spans="1:7">
      <c r="A84">
        <v>27</v>
      </c>
      <c r="B84" t="s">
        <v>7</v>
      </c>
      <c r="C84" t="str">
        <f t="shared" si="11"/>
        <v>62019</v>
      </c>
      <c r="D84" t="str">
        <f t="shared" si="11"/>
        <v>62019</v>
      </c>
      <c r="E84" t="str">
        <f>""</f>
        <v/>
      </c>
      <c r="F84" t="str">
        <f>"Fitting Position"</f>
        <v>Fitting Position</v>
      </c>
      <c r="G84" t="str">
        <f>"Front Axle"</f>
        <v>Front Axle</v>
      </c>
    </row>
    <row r="85" spans="1:7">
      <c r="A85">
        <v>27</v>
      </c>
      <c r="B85" t="s">
        <v>7</v>
      </c>
      <c r="C85" t="str">
        <f t="shared" si="11"/>
        <v>62019</v>
      </c>
      <c r="D85" t="str">
        <f t="shared" si="11"/>
        <v>62019</v>
      </c>
      <c r="E85" t="str">
        <f>""</f>
        <v/>
      </c>
      <c r="F85" t="str">
        <f>"Length [mm]"</f>
        <v>Length [mm]</v>
      </c>
      <c r="G85" t="str">
        <f>"90"</f>
        <v>90</v>
      </c>
    </row>
    <row r="86" spans="1:7">
      <c r="A86">
        <v>27</v>
      </c>
      <c r="B86" t="s">
        <v>7</v>
      </c>
      <c r="C86" t="str">
        <f t="shared" si="11"/>
        <v>62019</v>
      </c>
      <c r="D86" t="str">
        <f t="shared" si="11"/>
        <v>62019</v>
      </c>
      <c r="E86" t="str">
        <f>""</f>
        <v/>
      </c>
      <c r="F86" t="str">
        <f>"Diameter 1 [mm]"</f>
        <v>Diameter 1 [mm]</v>
      </c>
      <c r="G86" t="str">
        <f>"22,5"</f>
        <v>22,5</v>
      </c>
    </row>
    <row r="87" spans="1:7">
      <c r="A87">
        <v>27</v>
      </c>
      <c r="B87" t="s">
        <v>7</v>
      </c>
      <c r="C87" t="str">
        <f t="shared" si="11"/>
        <v>62019</v>
      </c>
      <c r="D87" t="str">
        <f t="shared" si="11"/>
        <v>62019</v>
      </c>
      <c r="E87" t="str">
        <f>""</f>
        <v/>
      </c>
      <c r="F87" t="str">
        <f>"Diameter 2 [mm]"</f>
        <v>Diameter 2 [mm]</v>
      </c>
      <c r="G87" t="str">
        <f>"36"</f>
        <v>36</v>
      </c>
    </row>
    <row r="88" spans="1:7">
      <c r="A88">
        <v>27</v>
      </c>
      <c r="B88" t="s">
        <v>7</v>
      </c>
      <c r="C88" t="str">
        <f t="shared" si="11"/>
        <v>62019</v>
      </c>
      <c r="D88" t="str">
        <f t="shared" si="11"/>
        <v>62019</v>
      </c>
      <c r="E88" t="str">
        <f>""</f>
        <v/>
      </c>
      <c r="F88" t="str">
        <f>"Overall Length [mm]"</f>
        <v>Overall Length [mm]</v>
      </c>
      <c r="G88" t="str">
        <f>"102"</f>
        <v>102</v>
      </c>
    </row>
    <row r="89" spans="1:7">
      <c r="A89">
        <v>27</v>
      </c>
      <c r="B89" t="s">
        <v>7</v>
      </c>
      <c r="C89" t="str">
        <f t="shared" si="11"/>
        <v>62019</v>
      </c>
      <c r="D89" t="str">
        <f t="shared" si="11"/>
        <v>62019</v>
      </c>
      <c r="E89" t="str">
        <f>""</f>
        <v/>
      </c>
      <c r="F89" t="str">
        <f>"DIN / ISO"</f>
        <v>DIN / ISO</v>
      </c>
      <c r="G89" t="str">
        <f>"SAE4140"</f>
        <v>SAE4140</v>
      </c>
    </row>
    <row r="90" spans="1:7">
      <c r="A90">
        <v>27</v>
      </c>
      <c r="B90" t="s">
        <v>7</v>
      </c>
      <c r="C90" t="str">
        <f t="shared" si="11"/>
        <v>62019</v>
      </c>
      <c r="D90" t="str">
        <f t="shared" si="11"/>
        <v>62019</v>
      </c>
      <c r="E90" t="str">
        <f>""</f>
        <v/>
      </c>
      <c r="F90" t="str">
        <f>"Thread Measurement 1"</f>
        <v>Thread Measurement 1</v>
      </c>
      <c r="G90" t="str">
        <f>"7/8`x11BSF LHT"</f>
        <v>7/8`x11BSF LHT</v>
      </c>
    </row>
    <row r="91" spans="1:7">
      <c r="A91">
        <v>28</v>
      </c>
      <c r="B91" t="s">
        <v>7</v>
      </c>
      <c r="C91" t="str">
        <f t="shared" ref="C91:D96" si="12">"62026"</f>
        <v>62026</v>
      </c>
      <c r="D91" t="str">
        <f t="shared" si="12"/>
        <v>62026</v>
      </c>
      <c r="E91" t="str">
        <f>""</f>
        <v/>
      </c>
      <c r="F91" t="str">
        <f>"Fitting Position"</f>
        <v>Fitting Position</v>
      </c>
      <c r="G91" t="str">
        <f>"Rear Axle"</f>
        <v>Rear Axle</v>
      </c>
    </row>
    <row r="92" spans="1:7">
      <c r="A92">
        <v>28</v>
      </c>
      <c r="B92" t="s">
        <v>7</v>
      </c>
      <c r="C92" t="str">
        <f t="shared" si="12"/>
        <v>62026</v>
      </c>
      <c r="D92" t="str">
        <f t="shared" si="12"/>
        <v>62026</v>
      </c>
      <c r="E92" t="str">
        <f>""</f>
        <v/>
      </c>
      <c r="F92" t="str">
        <f>"Fitting Position"</f>
        <v>Fitting Position</v>
      </c>
      <c r="G92" t="str">
        <f>"Front Axle"</f>
        <v>Front Axle</v>
      </c>
    </row>
    <row r="93" spans="1:7">
      <c r="A93">
        <v>28</v>
      </c>
      <c r="B93" t="s">
        <v>7</v>
      </c>
      <c r="C93" t="str">
        <f t="shared" si="12"/>
        <v>62026</v>
      </c>
      <c r="D93" t="str">
        <f t="shared" si="12"/>
        <v>62026</v>
      </c>
      <c r="E93" t="str">
        <f>""</f>
        <v/>
      </c>
      <c r="F93" t="str">
        <f>"Thread Size"</f>
        <v>Thread Size</v>
      </c>
      <c r="G93" t="str">
        <f>"7/8`x11BSF RHT"</f>
        <v>7/8`x11BSF RHT</v>
      </c>
    </row>
    <row r="94" spans="1:7">
      <c r="A94">
        <v>28</v>
      </c>
      <c r="B94" t="s">
        <v>7</v>
      </c>
      <c r="C94" t="str">
        <f t="shared" si="12"/>
        <v>62026</v>
      </c>
      <c r="D94" t="str">
        <f t="shared" si="12"/>
        <v>62026</v>
      </c>
      <c r="E94" t="str">
        <f>""</f>
        <v/>
      </c>
      <c r="F94" t="str">
        <f>"Overall Length [mm]"</f>
        <v>Overall Length [mm]</v>
      </c>
      <c r="G94" t="str">
        <f>"16"</f>
        <v>16</v>
      </c>
    </row>
    <row r="95" spans="1:7">
      <c r="A95">
        <v>28</v>
      </c>
      <c r="B95" t="s">
        <v>7</v>
      </c>
      <c r="C95" t="str">
        <f t="shared" si="12"/>
        <v>62026</v>
      </c>
      <c r="D95" t="str">
        <f t="shared" si="12"/>
        <v>62026</v>
      </c>
      <c r="E95" t="str">
        <f>""</f>
        <v/>
      </c>
      <c r="F95" t="str">
        <f>"Spanner Size"</f>
        <v>Spanner Size</v>
      </c>
      <c r="G95" t="str">
        <f>"33"</f>
        <v>33</v>
      </c>
    </row>
    <row r="96" spans="1:7">
      <c r="A96">
        <v>28</v>
      </c>
      <c r="B96" t="s">
        <v>7</v>
      </c>
      <c r="C96" t="str">
        <f t="shared" si="12"/>
        <v>62026</v>
      </c>
      <c r="D96" t="str">
        <f t="shared" si="12"/>
        <v>62026</v>
      </c>
      <c r="E96" t="str">
        <f>""</f>
        <v/>
      </c>
      <c r="F96" t="str">
        <f>"DIN / ISO"</f>
        <v>DIN / ISO</v>
      </c>
      <c r="G96" t="str">
        <f>"SAE4140"</f>
        <v>SAE4140</v>
      </c>
    </row>
    <row r="97" spans="1:7">
      <c r="A97">
        <v>29</v>
      </c>
      <c r="B97" t="s">
        <v>7</v>
      </c>
      <c r="C97" t="str">
        <f t="shared" ref="C97:D102" si="13">"62027"</f>
        <v>62027</v>
      </c>
      <c r="D97" t="str">
        <f t="shared" si="13"/>
        <v>62027</v>
      </c>
      <c r="E97" t="str">
        <f>""</f>
        <v/>
      </c>
      <c r="F97" t="str">
        <f>"Fitting Position"</f>
        <v>Fitting Position</v>
      </c>
      <c r="G97" t="str">
        <f>"Rear Axle"</f>
        <v>Rear Axle</v>
      </c>
    </row>
    <row r="98" spans="1:7">
      <c r="A98">
        <v>29</v>
      </c>
      <c r="B98" t="s">
        <v>7</v>
      </c>
      <c r="C98" t="str">
        <f t="shared" si="13"/>
        <v>62027</v>
      </c>
      <c r="D98" t="str">
        <f t="shared" si="13"/>
        <v>62027</v>
      </c>
      <c r="E98" t="str">
        <f>""</f>
        <v/>
      </c>
      <c r="F98" t="str">
        <f>"Fitting Position"</f>
        <v>Fitting Position</v>
      </c>
      <c r="G98" t="str">
        <f>"Front Axle"</f>
        <v>Front Axle</v>
      </c>
    </row>
    <row r="99" spans="1:7">
      <c r="A99">
        <v>29</v>
      </c>
      <c r="B99" t="s">
        <v>7</v>
      </c>
      <c r="C99" t="str">
        <f t="shared" si="13"/>
        <v>62027</v>
      </c>
      <c r="D99" t="str">
        <f t="shared" si="13"/>
        <v>62027</v>
      </c>
      <c r="E99" t="str">
        <f>""</f>
        <v/>
      </c>
      <c r="F99" t="str">
        <f>"Thread Size"</f>
        <v>Thread Size</v>
      </c>
      <c r="G99" t="str">
        <f>"7/8`x11BSF LHT"</f>
        <v>7/8`x11BSF LHT</v>
      </c>
    </row>
    <row r="100" spans="1:7">
      <c r="A100">
        <v>29</v>
      </c>
      <c r="B100" t="s">
        <v>7</v>
      </c>
      <c r="C100" t="str">
        <f t="shared" si="13"/>
        <v>62027</v>
      </c>
      <c r="D100" t="str">
        <f t="shared" si="13"/>
        <v>62027</v>
      </c>
      <c r="E100" t="str">
        <f>""</f>
        <v/>
      </c>
      <c r="F100" t="str">
        <f>"Overall Length [mm]"</f>
        <v>Overall Length [mm]</v>
      </c>
      <c r="G100" t="str">
        <f>"16"</f>
        <v>16</v>
      </c>
    </row>
    <row r="101" spans="1:7">
      <c r="A101">
        <v>29</v>
      </c>
      <c r="B101" t="s">
        <v>7</v>
      </c>
      <c r="C101" t="str">
        <f t="shared" si="13"/>
        <v>62027</v>
      </c>
      <c r="D101" t="str">
        <f t="shared" si="13"/>
        <v>62027</v>
      </c>
      <c r="E101" t="str">
        <f>""</f>
        <v/>
      </c>
      <c r="F101" t="str">
        <f>"Spanner Size"</f>
        <v>Spanner Size</v>
      </c>
      <c r="G101" t="str">
        <f>"33"</f>
        <v>33</v>
      </c>
    </row>
    <row r="102" spans="1:7">
      <c r="A102">
        <v>29</v>
      </c>
      <c r="B102" t="s">
        <v>7</v>
      </c>
      <c r="C102" t="str">
        <f t="shared" si="13"/>
        <v>62027</v>
      </c>
      <c r="D102" t="str">
        <f t="shared" si="13"/>
        <v>62027</v>
      </c>
      <c r="E102" t="str">
        <f>""</f>
        <v/>
      </c>
      <c r="F102" t="str">
        <f>"DIN / ISO"</f>
        <v>DIN / ISO</v>
      </c>
      <c r="G102" t="str">
        <f>"SAE4140"</f>
        <v>SAE4140</v>
      </c>
    </row>
    <row r="103" spans="1:7">
      <c r="A103">
        <v>30</v>
      </c>
      <c r="B103" t="s">
        <v>7</v>
      </c>
      <c r="C103" t="str">
        <f t="shared" ref="C103:D108" si="14">"62143"</f>
        <v>62143</v>
      </c>
      <c r="D103" t="str">
        <f t="shared" si="14"/>
        <v>62143</v>
      </c>
      <c r="E103" t="str">
        <f>""</f>
        <v/>
      </c>
      <c r="F103" t="str">
        <f>"Fitting Position"</f>
        <v>Fitting Position</v>
      </c>
      <c r="G103" t="str">
        <f>"Rear Axle"</f>
        <v>Rear Axle</v>
      </c>
    </row>
    <row r="104" spans="1:7">
      <c r="A104">
        <v>30</v>
      </c>
      <c r="B104" t="s">
        <v>7</v>
      </c>
      <c r="C104" t="str">
        <f t="shared" si="14"/>
        <v>62143</v>
      </c>
      <c r="D104" t="str">
        <f t="shared" si="14"/>
        <v>62143</v>
      </c>
      <c r="E104" t="str">
        <f>""</f>
        <v/>
      </c>
      <c r="F104" t="str">
        <f>"Fitting Position"</f>
        <v>Fitting Position</v>
      </c>
      <c r="G104" t="str">
        <f>"Front Axle"</f>
        <v>Front Axle</v>
      </c>
    </row>
    <row r="105" spans="1:7">
      <c r="A105">
        <v>30</v>
      </c>
      <c r="B105" t="s">
        <v>7</v>
      </c>
      <c r="C105" t="str">
        <f t="shared" si="14"/>
        <v>62143</v>
      </c>
      <c r="D105" t="str">
        <f t="shared" si="14"/>
        <v>62143</v>
      </c>
      <c r="E105" t="str">
        <f>""</f>
        <v/>
      </c>
      <c r="F105" t="str">
        <f>"Thread Size"</f>
        <v>Thread Size</v>
      </c>
      <c r="G105" t="str">
        <f>"M22x2.5R"</f>
        <v>M22x2.5R</v>
      </c>
    </row>
    <row r="106" spans="1:7">
      <c r="A106">
        <v>30</v>
      </c>
      <c r="B106" t="s">
        <v>7</v>
      </c>
      <c r="C106" t="str">
        <f t="shared" si="14"/>
        <v>62143</v>
      </c>
      <c r="D106" t="str">
        <f t="shared" si="14"/>
        <v>62143</v>
      </c>
      <c r="E106" t="str">
        <f>""</f>
        <v/>
      </c>
      <c r="F106" t="str">
        <f>"Overall Length [mm]"</f>
        <v>Overall Length [mm]</v>
      </c>
      <c r="G106" t="str">
        <f>"65"</f>
        <v>65</v>
      </c>
    </row>
    <row r="107" spans="1:7">
      <c r="A107">
        <v>30</v>
      </c>
      <c r="B107" t="s">
        <v>7</v>
      </c>
      <c r="C107" t="str">
        <f t="shared" si="14"/>
        <v>62143</v>
      </c>
      <c r="D107" t="str">
        <f t="shared" si="14"/>
        <v>62143</v>
      </c>
      <c r="E107" t="str">
        <f>""</f>
        <v/>
      </c>
      <c r="F107" t="str">
        <f>"Spanner Size"</f>
        <v>Spanner Size</v>
      </c>
      <c r="G107" t="str">
        <f>"32"</f>
        <v>32</v>
      </c>
    </row>
    <row r="108" spans="1:7">
      <c r="A108">
        <v>30</v>
      </c>
      <c r="B108" t="s">
        <v>7</v>
      </c>
      <c r="C108" t="str">
        <f t="shared" si="14"/>
        <v>62143</v>
      </c>
      <c r="D108" t="str">
        <f t="shared" si="14"/>
        <v>62143</v>
      </c>
      <c r="E108" t="str">
        <f>""</f>
        <v/>
      </c>
      <c r="F108" t="str">
        <f>"DIN / ISO"</f>
        <v>DIN / ISO</v>
      </c>
      <c r="G108" t="str">
        <f>"SAE4140"</f>
        <v>SAE4140</v>
      </c>
    </row>
    <row r="109" spans="1:7">
      <c r="A109">
        <v>31</v>
      </c>
      <c r="B109" t="s">
        <v>7</v>
      </c>
      <c r="C109" t="str">
        <f>"62144"</f>
        <v>62144</v>
      </c>
      <c r="D109" t="str">
        <f>"62144"</f>
        <v>62144</v>
      </c>
      <c r="E109" t="str">
        <f>""</f>
        <v/>
      </c>
      <c r="F109" t="str">
        <f>"Fitting Position"</f>
        <v>Fitting Position</v>
      </c>
      <c r="G109" t="str">
        <f>"Front Axle"</f>
        <v>Front Axle</v>
      </c>
    </row>
    <row r="110" spans="1:7">
      <c r="A110">
        <v>31</v>
      </c>
      <c r="B110" t="s">
        <v>7</v>
      </c>
      <c r="C110" t="str">
        <f>"62144"</f>
        <v>62144</v>
      </c>
      <c r="D110" t="str">
        <f>"62144"</f>
        <v>62144</v>
      </c>
      <c r="E110" t="str">
        <f>""</f>
        <v/>
      </c>
      <c r="F110" t="str">
        <f>"Length [mm]"</f>
        <v>Length [mm]</v>
      </c>
      <c r="G110" t="str">
        <f>"100"</f>
        <v>100</v>
      </c>
    </row>
    <row r="111" spans="1:7">
      <c r="A111">
        <v>32</v>
      </c>
      <c r="B111" t="s">
        <v>7</v>
      </c>
      <c r="C111" t="str">
        <f>"62166KIT"</f>
        <v>62166KIT</v>
      </c>
      <c r="D111" t="str">
        <f>"62166 KIT"</f>
        <v>62166 KIT</v>
      </c>
      <c r="E111" t="str">
        <f>""</f>
        <v/>
      </c>
      <c r="F111" t="str">
        <f>"Fitting Position"</f>
        <v>Fitting Position</v>
      </c>
      <c r="G111" t="str">
        <f>"Rear Axle"</f>
        <v>Rear Axle</v>
      </c>
    </row>
    <row r="112" spans="1:7">
      <c r="A112">
        <v>32</v>
      </c>
      <c r="B112" t="s">
        <v>7</v>
      </c>
      <c r="C112" t="str">
        <f>"62166KIT"</f>
        <v>62166KIT</v>
      </c>
      <c r="D112" t="str">
        <f>"62166 KIT"</f>
        <v>62166 KIT</v>
      </c>
      <c r="E112" t="str">
        <f>""</f>
        <v/>
      </c>
      <c r="F112" t="str">
        <f>"Overall Length [mm]"</f>
        <v>Overall Length [mm]</v>
      </c>
      <c r="G112" t="str">
        <f>"172"</f>
        <v>172</v>
      </c>
    </row>
    <row r="113" spans="1:7">
      <c r="A113">
        <v>32</v>
      </c>
      <c r="B113" t="s">
        <v>7</v>
      </c>
      <c r="C113" t="str">
        <f>"62166KIT"</f>
        <v>62166KIT</v>
      </c>
      <c r="D113" t="str">
        <f>"62166 KIT"</f>
        <v>62166 KIT</v>
      </c>
      <c r="E113" t="str">
        <f>""</f>
        <v/>
      </c>
      <c r="F113" t="str">
        <f>"Thread Measurement 1"</f>
        <v>Thread Measurement 1</v>
      </c>
      <c r="G113" t="str">
        <f>"M36x4"</f>
        <v>M36x4</v>
      </c>
    </row>
    <row r="114" spans="1:7">
      <c r="A114">
        <v>33</v>
      </c>
      <c r="B114" t="s">
        <v>7</v>
      </c>
      <c r="C114" t="str">
        <f>"62186KIT"</f>
        <v>62186KIT</v>
      </c>
      <c r="D114" t="str">
        <f>"62186 KIT"</f>
        <v>62186 KIT</v>
      </c>
      <c r="E114" t="str">
        <f>""</f>
        <v/>
      </c>
      <c r="F114" t="str">
        <f>"Fitting Position"</f>
        <v>Fitting Position</v>
      </c>
      <c r="G114" t="str">
        <f>"Front Axle"</f>
        <v>Front Axle</v>
      </c>
    </row>
    <row r="115" spans="1:7">
      <c r="A115">
        <v>33</v>
      </c>
      <c r="B115" t="s">
        <v>7</v>
      </c>
      <c r="C115" t="str">
        <f>"62186KIT"</f>
        <v>62186KIT</v>
      </c>
      <c r="D115" t="str">
        <f>"62186 KIT"</f>
        <v>62186 KIT</v>
      </c>
      <c r="E115" t="str">
        <f>""</f>
        <v/>
      </c>
      <c r="F115" t="str">
        <f>"Length [mm]"</f>
        <v>Length [mm]</v>
      </c>
      <c r="G115" t="str">
        <f>"243"</f>
        <v>243</v>
      </c>
    </row>
    <row r="116" spans="1:7">
      <c r="A116">
        <v>33</v>
      </c>
      <c r="B116" t="s">
        <v>7</v>
      </c>
      <c r="C116" t="str">
        <f>"62186KIT"</f>
        <v>62186KIT</v>
      </c>
      <c r="D116" t="str">
        <f>"62186 KIT"</f>
        <v>62186 KIT</v>
      </c>
      <c r="E116" t="str">
        <f>""</f>
        <v/>
      </c>
      <c r="F116" t="str">
        <f>"Diameter 1 [mm]"</f>
        <v>Diameter 1 [mm]</v>
      </c>
      <c r="G116" t="str">
        <f>"45"</f>
        <v>45</v>
      </c>
    </row>
    <row r="117" spans="1:7">
      <c r="A117">
        <v>33</v>
      </c>
      <c r="B117" t="s">
        <v>7</v>
      </c>
      <c r="C117" t="str">
        <f>"62186KIT"</f>
        <v>62186KIT</v>
      </c>
      <c r="D117" t="str">
        <f>"62186 KIT"</f>
        <v>62186 KIT</v>
      </c>
      <c r="E117" t="str">
        <f>""</f>
        <v/>
      </c>
      <c r="F117" t="str">
        <f>"Diameter 2 [mm]"</f>
        <v>Diameter 2 [mm]</v>
      </c>
      <c r="G117" t="str">
        <f>"57"</f>
        <v>57</v>
      </c>
    </row>
    <row r="118" spans="1:7">
      <c r="A118">
        <v>37</v>
      </c>
      <c r="B118" t="s">
        <v>7</v>
      </c>
      <c r="C118" t="str">
        <f t="shared" ref="C118:D122" si="15">"50124"</f>
        <v>50124</v>
      </c>
      <c r="D118" t="str">
        <f t="shared" si="15"/>
        <v>50124</v>
      </c>
      <c r="E118" t="str">
        <f>""</f>
        <v/>
      </c>
      <c r="F118" t="str">
        <f>"Fitting Position"</f>
        <v>Fitting Position</v>
      </c>
      <c r="G118" t="str">
        <f>"Left"</f>
        <v>Left</v>
      </c>
    </row>
    <row r="119" spans="1:7">
      <c r="A119">
        <v>37</v>
      </c>
      <c r="B119" t="s">
        <v>7</v>
      </c>
      <c r="C119" t="str">
        <f t="shared" si="15"/>
        <v>50124</v>
      </c>
      <c r="D119" t="str">
        <f t="shared" si="15"/>
        <v>50124</v>
      </c>
      <c r="E119" t="str">
        <f>""</f>
        <v/>
      </c>
      <c r="F119" t="str">
        <f>"Fitting Position"</f>
        <v>Fitting Position</v>
      </c>
      <c r="G119" t="str">
        <f>"Right"</f>
        <v>Right</v>
      </c>
    </row>
    <row r="120" spans="1:7">
      <c r="A120">
        <v>37</v>
      </c>
      <c r="B120" t="s">
        <v>7</v>
      </c>
      <c r="C120" t="str">
        <f t="shared" si="15"/>
        <v>50124</v>
      </c>
      <c r="D120" t="str">
        <f t="shared" si="15"/>
        <v>50124</v>
      </c>
      <c r="E120" t="str">
        <f>""</f>
        <v/>
      </c>
      <c r="F120" t="str">
        <f>"Thread Size"</f>
        <v>Thread Size</v>
      </c>
      <c r="G120" t="str">
        <f>"M20x1.5R"</f>
        <v>M20x1.5R</v>
      </c>
    </row>
    <row r="121" spans="1:7">
      <c r="A121">
        <v>37</v>
      </c>
      <c r="B121" t="s">
        <v>7</v>
      </c>
      <c r="C121" t="str">
        <f t="shared" si="15"/>
        <v>50124</v>
      </c>
      <c r="D121" t="str">
        <f t="shared" si="15"/>
        <v>50124</v>
      </c>
      <c r="E121" t="str">
        <f>""</f>
        <v/>
      </c>
      <c r="F121" t="str">
        <f>"Overall Length [mm]"</f>
        <v>Overall Length [mm]</v>
      </c>
      <c r="G121" t="str">
        <f>"22"</f>
        <v>22</v>
      </c>
    </row>
    <row r="122" spans="1:7">
      <c r="A122">
        <v>37</v>
      </c>
      <c r="B122" t="s">
        <v>7</v>
      </c>
      <c r="C122" t="str">
        <f t="shared" si="15"/>
        <v>50124</v>
      </c>
      <c r="D122" t="str">
        <f t="shared" si="15"/>
        <v>50124</v>
      </c>
      <c r="E122" t="str">
        <f>""</f>
        <v/>
      </c>
      <c r="F122" t="str">
        <f>"Spanner Size"</f>
        <v>Spanner Size</v>
      </c>
      <c r="G122" t="str">
        <f>"27"</f>
        <v>27</v>
      </c>
    </row>
    <row r="123" spans="1:7">
      <c r="A123">
        <v>39</v>
      </c>
      <c r="B123" t="s">
        <v>7</v>
      </c>
      <c r="C123" t="str">
        <f>"62263KIT"</f>
        <v>62263KIT</v>
      </c>
      <c r="D123" t="str">
        <f>"62263 KIT"</f>
        <v>62263 KIT</v>
      </c>
      <c r="E123" t="str">
        <f>""</f>
        <v/>
      </c>
      <c r="F123" t="str">
        <f>"Fitting Position"</f>
        <v>Fitting Position</v>
      </c>
      <c r="G123" t="str">
        <f>"Front Axle"</f>
        <v>Front Axle</v>
      </c>
    </row>
    <row r="124" spans="1:7">
      <c r="A124">
        <v>39</v>
      </c>
      <c r="B124" t="s">
        <v>7</v>
      </c>
      <c r="C124" t="str">
        <f>"62263KIT"</f>
        <v>62263KIT</v>
      </c>
      <c r="D124" t="str">
        <f>"62263 KIT"</f>
        <v>62263 KIT</v>
      </c>
      <c r="E124" t="str">
        <f>""</f>
        <v/>
      </c>
      <c r="F124" t="str">
        <f>"Overall Length [mm]"</f>
        <v>Overall Length [mm]</v>
      </c>
      <c r="G124" t="str">
        <f>"245"</f>
        <v>245</v>
      </c>
    </row>
    <row r="125" spans="1:7">
      <c r="A125">
        <v>39</v>
      </c>
      <c r="B125" t="s">
        <v>7</v>
      </c>
      <c r="C125" t="str">
        <f>"62263KIT"</f>
        <v>62263KIT</v>
      </c>
      <c r="D125" t="str">
        <f>"62263 KIT"</f>
        <v>62263 KIT</v>
      </c>
      <c r="E125" t="str">
        <f>""</f>
        <v/>
      </c>
      <c r="F125" t="str">
        <f>"Thread Measurement 1"</f>
        <v>Thread Measurement 1</v>
      </c>
      <c r="G125" t="str">
        <f>"M30"</f>
        <v>M30</v>
      </c>
    </row>
    <row r="126" spans="1:7">
      <c r="A126">
        <v>43</v>
      </c>
      <c r="B126" t="s">
        <v>7</v>
      </c>
      <c r="C126" t="str">
        <f t="shared" ref="C126:D130" si="16">"68669"</f>
        <v>68669</v>
      </c>
      <c r="D126" t="str">
        <f t="shared" si="16"/>
        <v>68669</v>
      </c>
      <c r="E126" t="str">
        <f>""</f>
        <v/>
      </c>
      <c r="F126" t="str">
        <f>"Fitting Position"</f>
        <v>Fitting Position</v>
      </c>
      <c r="G126" t="str">
        <f>"Left"</f>
        <v>Left</v>
      </c>
    </row>
    <row r="127" spans="1:7">
      <c r="A127">
        <v>43</v>
      </c>
      <c r="B127" t="s">
        <v>7</v>
      </c>
      <c r="C127" t="str">
        <f t="shared" si="16"/>
        <v>68669</v>
      </c>
      <c r="D127" t="str">
        <f t="shared" si="16"/>
        <v>68669</v>
      </c>
      <c r="E127" t="str">
        <f>""</f>
        <v/>
      </c>
      <c r="F127" t="str">
        <f>"Fitting Position"</f>
        <v>Fitting Position</v>
      </c>
      <c r="G127" t="str">
        <f>"Right"</f>
        <v>Right</v>
      </c>
    </row>
    <row r="128" spans="1:7">
      <c r="A128">
        <v>43</v>
      </c>
      <c r="B128" t="s">
        <v>7</v>
      </c>
      <c r="C128" t="str">
        <f t="shared" si="16"/>
        <v>68669</v>
      </c>
      <c r="D128" t="str">
        <f t="shared" si="16"/>
        <v>68669</v>
      </c>
      <c r="E128" t="str">
        <f>""</f>
        <v/>
      </c>
      <c r="F128" t="str">
        <f>"Overall Length [mm]"</f>
        <v>Overall Length [mm]</v>
      </c>
      <c r="G128" t="str">
        <f>"168"</f>
        <v>168</v>
      </c>
    </row>
    <row r="129" spans="1:7">
      <c r="A129">
        <v>43</v>
      </c>
      <c r="B129" t="s">
        <v>7</v>
      </c>
      <c r="C129" t="str">
        <f t="shared" si="16"/>
        <v>68669</v>
      </c>
      <c r="D129" t="str">
        <f t="shared" si="16"/>
        <v>68669</v>
      </c>
      <c r="E129" t="str">
        <f>""</f>
        <v/>
      </c>
      <c r="F129" t="str">
        <f>"Spanner Size"</f>
        <v>Spanner Size</v>
      </c>
      <c r="G129" t="str">
        <f>"30"</f>
        <v>30</v>
      </c>
    </row>
    <row r="130" spans="1:7">
      <c r="A130">
        <v>43</v>
      </c>
      <c r="B130" t="s">
        <v>7</v>
      </c>
      <c r="C130" t="str">
        <f t="shared" si="16"/>
        <v>68669</v>
      </c>
      <c r="D130" t="str">
        <f t="shared" si="16"/>
        <v>68669</v>
      </c>
      <c r="E130" t="str">
        <f>""</f>
        <v/>
      </c>
      <c r="F130" t="str">
        <f>"Thread Measurement 1"</f>
        <v>Thread Measurement 1</v>
      </c>
      <c r="G130" t="str">
        <f>"M20X2.5"</f>
        <v>M20X2.5</v>
      </c>
    </row>
    <row r="131" spans="1:7">
      <c r="A131">
        <v>44</v>
      </c>
      <c r="B131" t="s">
        <v>7</v>
      </c>
      <c r="C131" t="str">
        <f t="shared" ref="C131:D136" si="17">"68762"</f>
        <v>68762</v>
      </c>
      <c r="D131" t="str">
        <f t="shared" si="17"/>
        <v>68762</v>
      </c>
      <c r="E131" t="str">
        <f>""</f>
        <v/>
      </c>
      <c r="F131" t="str">
        <f>"Fitting Position"</f>
        <v>Fitting Position</v>
      </c>
      <c r="G131" t="str">
        <f>"Left"</f>
        <v>Left</v>
      </c>
    </row>
    <row r="132" spans="1:7">
      <c r="A132">
        <v>44</v>
      </c>
      <c r="B132" t="s">
        <v>7</v>
      </c>
      <c r="C132" t="str">
        <f t="shared" si="17"/>
        <v>68762</v>
      </c>
      <c r="D132" t="str">
        <f t="shared" si="17"/>
        <v>68762</v>
      </c>
      <c r="E132" t="str">
        <f>""</f>
        <v/>
      </c>
      <c r="F132" t="str">
        <f>"Fitting Position"</f>
        <v>Fitting Position</v>
      </c>
      <c r="G132" t="str">
        <f>"Right"</f>
        <v>Right</v>
      </c>
    </row>
    <row r="133" spans="1:7">
      <c r="A133">
        <v>44</v>
      </c>
      <c r="B133" t="s">
        <v>7</v>
      </c>
      <c r="C133" t="str">
        <f t="shared" si="17"/>
        <v>68762</v>
      </c>
      <c r="D133" t="str">
        <f t="shared" si="17"/>
        <v>68762</v>
      </c>
      <c r="E133" t="str">
        <f>""</f>
        <v/>
      </c>
      <c r="F133" t="str">
        <f>"Overall Length [mm]"</f>
        <v>Overall Length [mm]</v>
      </c>
      <c r="G133" t="str">
        <f>"173"</f>
        <v>173</v>
      </c>
    </row>
    <row r="134" spans="1:7">
      <c r="A134">
        <v>44</v>
      </c>
      <c r="B134" t="s">
        <v>7</v>
      </c>
      <c r="C134" t="str">
        <f t="shared" si="17"/>
        <v>68762</v>
      </c>
      <c r="D134" t="str">
        <f t="shared" si="17"/>
        <v>68762</v>
      </c>
      <c r="E134" t="str">
        <f>""</f>
        <v/>
      </c>
      <c r="F134" t="str">
        <f>"Spanner Size"</f>
        <v>Spanner Size</v>
      </c>
      <c r="G134" t="str">
        <f>"30"</f>
        <v>30</v>
      </c>
    </row>
    <row r="135" spans="1:7">
      <c r="A135">
        <v>44</v>
      </c>
      <c r="B135" t="s">
        <v>7</v>
      </c>
      <c r="C135" t="str">
        <f t="shared" si="17"/>
        <v>68762</v>
      </c>
      <c r="D135" t="str">
        <f t="shared" si="17"/>
        <v>68762</v>
      </c>
      <c r="E135" t="str">
        <f>""</f>
        <v/>
      </c>
      <c r="F135" t="str">
        <f>"DIN / ISO"</f>
        <v>DIN / ISO</v>
      </c>
      <c r="G135" t="str">
        <f>"SAE4140"</f>
        <v>SAE4140</v>
      </c>
    </row>
    <row r="136" spans="1:7">
      <c r="A136">
        <v>44</v>
      </c>
      <c r="B136" t="s">
        <v>7</v>
      </c>
      <c r="C136" t="str">
        <f t="shared" si="17"/>
        <v>68762</v>
      </c>
      <c r="D136" t="str">
        <f t="shared" si="17"/>
        <v>68762</v>
      </c>
      <c r="E136" t="str">
        <f>""</f>
        <v/>
      </c>
      <c r="F136" t="str">
        <f>"Thread Measurement 1"</f>
        <v>Thread Measurement 1</v>
      </c>
      <c r="G136" t="str">
        <f>"M20x2.5"</f>
        <v>M20x2.5</v>
      </c>
    </row>
    <row r="137" spans="1:7">
      <c r="A137">
        <v>45</v>
      </c>
      <c r="B137" t="s">
        <v>7</v>
      </c>
      <c r="C137" t="str">
        <f t="shared" ref="C137:D140" si="18">"68766"</f>
        <v>68766</v>
      </c>
      <c r="D137" t="str">
        <f t="shared" si="18"/>
        <v>68766</v>
      </c>
      <c r="E137" t="str">
        <f>""</f>
        <v/>
      </c>
      <c r="F137" t="str">
        <f>"Fitting Position"</f>
        <v>Fitting Position</v>
      </c>
      <c r="G137" t="str">
        <f>"Rear Axle"</f>
        <v>Rear Axle</v>
      </c>
    </row>
    <row r="138" spans="1:7">
      <c r="A138">
        <v>45</v>
      </c>
      <c r="B138" t="s">
        <v>7</v>
      </c>
      <c r="C138" t="str">
        <f t="shared" si="18"/>
        <v>68766</v>
      </c>
      <c r="D138" t="str">
        <f t="shared" si="18"/>
        <v>68766</v>
      </c>
      <c r="E138" t="str">
        <f>""</f>
        <v/>
      </c>
      <c r="F138" t="str">
        <f>"Diameter 1 [mm]"</f>
        <v>Diameter 1 [mm]</v>
      </c>
      <c r="G138" t="str">
        <f>"25"</f>
        <v>25</v>
      </c>
    </row>
    <row r="139" spans="1:7">
      <c r="A139">
        <v>45</v>
      </c>
      <c r="B139" t="s">
        <v>7</v>
      </c>
      <c r="C139" t="str">
        <f t="shared" si="18"/>
        <v>68766</v>
      </c>
      <c r="D139" t="str">
        <f t="shared" si="18"/>
        <v>68766</v>
      </c>
      <c r="E139" t="str">
        <f>""</f>
        <v/>
      </c>
      <c r="F139" t="str">
        <f>"Diameter 2 [mm]"</f>
        <v>Diameter 2 [mm]</v>
      </c>
      <c r="G139" t="str">
        <f>"45,5"</f>
        <v>45,5</v>
      </c>
    </row>
    <row r="140" spans="1:7">
      <c r="A140">
        <v>45</v>
      </c>
      <c r="B140" t="s">
        <v>7</v>
      </c>
      <c r="C140" t="str">
        <f t="shared" si="18"/>
        <v>68766</v>
      </c>
      <c r="D140" t="str">
        <f t="shared" si="18"/>
        <v>68766</v>
      </c>
      <c r="E140" t="str">
        <f>""</f>
        <v/>
      </c>
      <c r="F140" t="str">
        <f>"Overall Length [mm]"</f>
        <v>Overall Length [mm]</v>
      </c>
      <c r="G140" t="str">
        <f>"170"</f>
        <v>170</v>
      </c>
    </row>
    <row r="141" spans="1:7">
      <c r="A141">
        <v>46</v>
      </c>
      <c r="B141" t="s">
        <v>7</v>
      </c>
      <c r="C141" t="str">
        <f t="shared" ref="C141:D145" si="19">"68768"</f>
        <v>68768</v>
      </c>
      <c r="D141" t="str">
        <f t="shared" si="19"/>
        <v>68768</v>
      </c>
      <c r="E141" t="str">
        <f>""</f>
        <v/>
      </c>
      <c r="F141" t="str">
        <f>"Fitting Position"</f>
        <v>Fitting Position</v>
      </c>
      <c r="G141" t="str">
        <f>"Left"</f>
        <v>Left</v>
      </c>
    </row>
    <row r="142" spans="1:7">
      <c r="A142">
        <v>46</v>
      </c>
      <c r="B142" t="s">
        <v>7</v>
      </c>
      <c r="C142" t="str">
        <f t="shared" si="19"/>
        <v>68768</v>
      </c>
      <c r="D142" t="str">
        <f t="shared" si="19"/>
        <v>68768</v>
      </c>
      <c r="E142" t="str">
        <f>""</f>
        <v/>
      </c>
      <c r="F142" t="str">
        <f>"Fitting Position"</f>
        <v>Fitting Position</v>
      </c>
      <c r="G142" t="str">
        <f>"Right"</f>
        <v>Right</v>
      </c>
    </row>
    <row r="143" spans="1:7">
      <c r="A143">
        <v>46</v>
      </c>
      <c r="B143" t="s">
        <v>7</v>
      </c>
      <c r="C143" t="str">
        <f t="shared" si="19"/>
        <v>68768</v>
      </c>
      <c r="D143" t="str">
        <f t="shared" si="19"/>
        <v>68768</v>
      </c>
      <c r="E143" t="str">
        <f>""</f>
        <v/>
      </c>
      <c r="F143" t="str">
        <f>"Overall Length [mm]"</f>
        <v>Overall Length [mm]</v>
      </c>
      <c r="G143" t="str">
        <f>"161"</f>
        <v>161</v>
      </c>
    </row>
    <row r="144" spans="1:7">
      <c r="A144">
        <v>46</v>
      </c>
      <c r="B144" t="s">
        <v>7</v>
      </c>
      <c r="C144" t="str">
        <f t="shared" si="19"/>
        <v>68768</v>
      </c>
      <c r="D144" t="str">
        <f t="shared" si="19"/>
        <v>68768</v>
      </c>
      <c r="E144" t="str">
        <f>""</f>
        <v/>
      </c>
      <c r="F144" t="str">
        <f>"Spanner Size"</f>
        <v>Spanner Size</v>
      </c>
      <c r="G144" t="str">
        <f>"30"</f>
        <v>30</v>
      </c>
    </row>
    <row r="145" spans="1:7">
      <c r="A145">
        <v>46</v>
      </c>
      <c r="B145" t="s">
        <v>7</v>
      </c>
      <c r="C145" t="str">
        <f t="shared" si="19"/>
        <v>68768</v>
      </c>
      <c r="D145" t="str">
        <f t="shared" si="19"/>
        <v>68768</v>
      </c>
      <c r="E145" t="str">
        <f>""</f>
        <v/>
      </c>
      <c r="F145" t="str">
        <f>"Thread Measurement 1"</f>
        <v>Thread Measurement 1</v>
      </c>
      <c r="G145" t="str">
        <f>"M20X2.5"</f>
        <v>M20X2.5</v>
      </c>
    </row>
    <row r="146" spans="1:7">
      <c r="A146">
        <v>47</v>
      </c>
      <c r="B146" t="s">
        <v>7</v>
      </c>
      <c r="C146" t="str">
        <f>"68769R"</f>
        <v>68769R</v>
      </c>
      <c r="D146" t="str">
        <f>"68769 R"</f>
        <v>68769 R</v>
      </c>
      <c r="E146" t="str">
        <f>""</f>
        <v/>
      </c>
      <c r="F146" t="str">
        <f>"Fitting Position"</f>
        <v>Fitting Position</v>
      </c>
      <c r="G146" t="str">
        <f>"Left"</f>
        <v>Left</v>
      </c>
    </row>
    <row r="147" spans="1:7">
      <c r="A147">
        <v>47</v>
      </c>
      <c r="B147" t="s">
        <v>7</v>
      </c>
      <c r="C147" t="str">
        <f>"68769R"</f>
        <v>68769R</v>
      </c>
      <c r="D147" t="str">
        <f>"68769 R"</f>
        <v>68769 R</v>
      </c>
      <c r="E147" t="str">
        <f>""</f>
        <v/>
      </c>
      <c r="F147" t="str">
        <f>"Fitting Position"</f>
        <v>Fitting Position</v>
      </c>
      <c r="G147" t="str">
        <f>"Right"</f>
        <v>Right</v>
      </c>
    </row>
    <row r="148" spans="1:7">
      <c r="A148">
        <v>47</v>
      </c>
      <c r="B148" t="s">
        <v>7</v>
      </c>
      <c r="C148" t="str">
        <f>"68769R"</f>
        <v>68769R</v>
      </c>
      <c r="D148" t="str">
        <f>"68769 R"</f>
        <v>68769 R</v>
      </c>
      <c r="E148" t="str">
        <f>""</f>
        <v/>
      </c>
      <c r="F148" t="str">
        <f>"Diameter 1 [mm]"</f>
        <v>Diameter 1 [mm]</v>
      </c>
      <c r="G148" t="str">
        <f>"25"</f>
        <v>25</v>
      </c>
    </row>
    <row r="149" spans="1:7">
      <c r="A149">
        <v>47</v>
      </c>
      <c r="B149" t="s">
        <v>7</v>
      </c>
      <c r="C149" t="str">
        <f>"68769R"</f>
        <v>68769R</v>
      </c>
      <c r="D149" t="str">
        <f>"68769 R"</f>
        <v>68769 R</v>
      </c>
      <c r="E149" t="str">
        <f>""</f>
        <v/>
      </c>
      <c r="F149" t="str">
        <f>"Diameter 2 [mm]"</f>
        <v>Diameter 2 [mm]</v>
      </c>
      <c r="G149" t="str">
        <f>"44"</f>
        <v>44</v>
      </c>
    </row>
    <row r="150" spans="1:7">
      <c r="A150">
        <v>47</v>
      </c>
      <c r="B150" t="s">
        <v>7</v>
      </c>
      <c r="C150" t="str">
        <f>"68769R"</f>
        <v>68769R</v>
      </c>
      <c r="D150" t="str">
        <f>"68769 R"</f>
        <v>68769 R</v>
      </c>
      <c r="E150" t="str">
        <f>""</f>
        <v/>
      </c>
      <c r="F150" t="str">
        <f>"Overall Length [mm]"</f>
        <v>Overall Length [mm]</v>
      </c>
      <c r="G150" t="str">
        <f>"6"</f>
        <v>6</v>
      </c>
    </row>
    <row r="151" spans="1:7">
      <c r="A151">
        <v>48</v>
      </c>
      <c r="B151" t="s">
        <v>7</v>
      </c>
      <c r="C151" t="str">
        <f>"6887KIT"</f>
        <v>6887KIT</v>
      </c>
      <c r="D151" t="str">
        <f>"6887 KIT"</f>
        <v>6887 KIT</v>
      </c>
      <c r="E151" t="str">
        <f>""</f>
        <v/>
      </c>
      <c r="F151" t="str">
        <f>"Fitting Position"</f>
        <v>Fitting Position</v>
      </c>
      <c r="G151" t="str">
        <f>"Left"</f>
        <v>Left</v>
      </c>
    </row>
    <row r="152" spans="1:7">
      <c r="A152">
        <v>48</v>
      </c>
      <c r="B152" t="s">
        <v>7</v>
      </c>
      <c r="C152" t="str">
        <f>"6887KIT"</f>
        <v>6887KIT</v>
      </c>
      <c r="D152" t="str">
        <f>"6887 KIT"</f>
        <v>6887 KIT</v>
      </c>
      <c r="E152" t="str">
        <f>""</f>
        <v/>
      </c>
      <c r="F152" t="str">
        <f>"Fitting Position"</f>
        <v>Fitting Position</v>
      </c>
      <c r="G152" t="str">
        <f>"Right"</f>
        <v>Right</v>
      </c>
    </row>
    <row r="153" spans="1:7">
      <c r="A153">
        <v>48</v>
      </c>
      <c r="B153" t="s">
        <v>7</v>
      </c>
      <c r="C153" t="str">
        <f>"6887KIT"</f>
        <v>6887KIT</v>
      </c>
      <c r="D153" t="str">
        <f>"6887 KIT"</f>
        <v>6887 KIT</v>
      </c>
      <c r="E153" t="str">
        <f>""</f>
        <v/>
      </c>
      <c r="F153" t="str">
        <f>"Length [mm]"</f>
        <v>Length [mm]</v>
      </c>
      <c r="G153" t="str">
        <f>"236"</f>
        <v>236</v>
      </c>
    </row>
    <row r="154" spans="1:7">
      <c r="A154">
        <v>48</v>
      </c>
      <c r="B154" t="s">
        <v>7</v>
      </c>
      <c r="C154" t="str">
        <f>"6887KIT"</f>
        <v>6887KIT</v>
      </c>
      <c r="D154" t="str">
        <f>"6887 KIT"</f>
        <v>6887 KIT</v>
      </c>
      <c r="E154" t="str">
        <f>""</f>
        <v/>
      </c>
      <c r="F154" t="str">
        <f>"Diameter 2 [mm]"</f>
        <v>Diameter 2 [mm]</v>
      </c>
      <c r="G154" t="str">
        <f>"50"</f>
        <v>50</v>
      </c>
    </row>
    <row r="155" spans="1:7">
      <c r="A155">
        <v>49</v>
      </c>
      <c r="B155" t="s">
        <v>7</v>
      </c>
      <c r="C155" t="str">
        <f t="shared" ref="C155:D161" si="20">"68018"</f>
        <v>68018</v>
      </c>
      <c r="D155" t="str">
        <f t="shared" si="20"/>
        <v>68018</v>
      </c>
      <c r="E155" t="str">
        <f>""</f>
        <v/>
      </c>
      <c r="F155" t="str">
        <f>"Fitting Position"</f>
        <v>Fitting Position</v>
      </c>
      <c r="G155" t="str">
        <f>"Rear Axle"</f>
        <v>Rear Axle</v>
      </c>
    </row>
    <row r="156" spans="1:7">
      <c r="A156">
        <v>49</v>
      </c>
      <c r="B156" t="s">
        <v>7</v>
      </c>
      <c r="C156" t="str">
        <f t="shared" si="20"/>
        <v>68018</v>
      </c>
      <c r="D156" t="str">
        <f t="shared" si="20"/>
        <v>68018</v>
      </c>
      <c r="E156" t="str">
        <f>""</f>
        <v/>
      </c>
      <c r="F156" t="str">
        <f>"Fitting Position"</f>
        <v>Fitting Position</v>
      </c>
      <c r="G156" t="str">
        <f>"Front Axle"</f>
        <v>Front Axle</v>
      </c>
    </row>
    <row r="157" spans="1:7">
      <c r="A157">
        <v>49</v>
      </c>
      <c r="B157" t="s">
        <v>7</v>
      </c>
      <c r="C157" t="str">
        <f t="shared" si="20"/>
        <v>68018</v>
      </c>
      <c r="D157" t="str">
        <f t="shared" si="20"/>
        <v>68018</v>
      </c>
      <c r="E157" t="str">
        <f>""</f>
        <v/>
      </c>
      <c r="F157" t="str">
        <f>"Diameter 1 [mm]"</f>
        <v>Diameter 1 [mm]</v>
      </c>
      <c r="G157" t="str">
        <f>"20"</f>
        <v>20</v>
      </c>
    </row>
    <row r="158" spans="1:7">
      <c r="A158">
        <v>49</v>
      </c>
      <c r="B158" t="s">
        <v>7</v>
      </c>
      <c r="C158" t="str">
        <f t="shared" si="20"/>
        <v>68018</v>
      </c>
      <c r="D158" t="str">
        <f t="shared" si="20"/>
        <v>68018</v>
      </c>
      <c r="E158" t="str">
        <f>""</f>
        <v/>
      </c>
      <c r="F158" t="str">
        <f>"Diameter 2 [mm]"</f>
        <v>Diameter 2 [mm]</v>
      </c>
      <c r="G158" t="str">
        <f>"25,4"</f>
        <v>25,4</v>
      </c>
    </row>
    <row r="159" spans="1:7">
      <c r="A159">
        <v>49</v>
      </c>
      <c r="B159" t="s">
        <v>7</v>
      </c>
      <c r="C159" t="str">
        <f t="shared" si="20"/>
        <v>68018</v>
      </c>
      <c r="D159" t="str">
        <f t="shared" si="20"/>
        <v>68018</v>
      </c>
      <c r="E159" t="str">
        <f>""</f>
        <v/>
      </c>
      <c r="F159" t="str">
        <f>"Overall Length [mm]"</f>
        <v>Overall Length [mm]</v>
      </c>
      <c r="G159" t="str">
        <f>"125"</f>
        <v>125</v>
      </c>
    </row>
    <row r="160" spans="1:7">
      <c r="A160">
        <v>49</v>
      </c>
      <c r="B160" t="s">
        <v>7</v>
      </c>
      <c r="C160" t="str">
        <f t="shared" si="20"/>
        <v>68018</v>
      </c>
      <c r="D160" t="str">
        <f t="shared" si="20"/>
        <v>68018</v>
      </c>
      <c r="E160" t="str">
        <f>""</f>
        <v/>
      </c>
      <c r="F160" t="str">
        <f>"DIN / ISO"</f>
        <v>DIN / ISO</v>
      </c>
      <c r="G160" t="str">
        <f>"SAE4140"</f>
        <v>SAE4140</v>
      </c>
    </row>
    <row r="161" spans="1:7">
      <c r="A161">
        <v>49</v>
      </c>
      <c r="B161" t="s">
        <v>7</v>
      </c>
      <c r="C161" t="str">
        <f t="shared" si="20"/>
        <v>68018</v>
      </c>
      <c r="D161" t="str">
        <f t="shared" si="20"/>
        <v>68018</v>
      </c>
      <c r="E161" t="str">
        <f>""</f>
        <v/>
      </c>
      <c r="F161" t="str">
        <f>"Thread Measurement 1"</f>
        <v>Thread Measurement 1</v>
      </c>
      <c r="G161" t="str">
        <f>"3/4`x16UNF"</f>
        <v>3/4`x16UNF</v>
      </c>
    </row>
    <row r="162" spans="1:7">
      <c r="A162">
        <v>50</v>
      </c>
      <c r="B162" t="s">
        <v>7</v>
      </c>
      <c r="C162" t="str">
        <f t="shared" ref="C162:D167" si="21">"68020"</f>
        <v>68020</v>
      </c>
      <c r="D162" t="str">
        <f t="shared" si="21"/>
        <v>68020</v>
      </c>
      <c r="E162" t="str">
        <f>""</f>
        <v/>
      </c>
      <c r="F162" t="str">
        <f>"Fitting Position"</f>
        <v>Fitting Position</v>
      </c>
      <c r="G162" t="str">
        <f>"Rear Axle"</f>
        <v>Rear Axle</v>
      </c>
    </row>
    <row r="163" spans="1:7">
      <c r="A163">
        <v>50</v>
      </c>
      <c r="B163" t="s">
        <v>7</v>
      </c>
      <c r="C163" t="str">
        <f t="shared" si="21"/>
        <v>68020</v>
      </c>
      <c r="D163" t="str">
        <f t="shared" si="21"/>
        <v>68020</v>
      </c>
      <c r="E163" t="str">
        <f>""</f>
        <v/>
      </c>
      <c r="F163" t="str">
        <f>"Fitting Position"</f>
        <v>Fitting Position</v>
      </c>
      <c r="G163" t="str">
        <f>"Front Axle"</f>
        <v>Front Axle</v>
      </c>
    </row>
    <row r="164" spans="1:7">
      <c r="A164">
        <v>50</v>
      </c>
      <c r="B164" t="s">
        <v>7</v>
      </c>
      <c r="C164" t="str">
        <f t="shared" si="21"/>
        <v>68020</v>
      </c>
      <c r="D164" t="str">
        <f t="shared" si="21"/>
        <v>68020</v>
      </c>
      <c r="E164" t="str">
        <f>""</f>
        <v/>
      </c>
      <c r="F164" t="str">
        <f>"Thread Size"</f>
        <v>Thread Size</v>
      </c>
      <c r="G164" t="str">
        <f>"3/4`x16UNF"</f>
        <v>3/4`x16UNF</v>
      </c>
    </row>
    <row r="165" spans="1:7">
      <c r="A165">
        <v>50</v>
      </c>
      <c r="B165" t="s">
        <v>7</v>
      </c>
      <c r="C165" t="str">
        <f t="shared" si="21"/>
        <v>68020</v>
      </c>
      <c r="D165" t="str">
        <f t="shared" si="21"/>
        <v>68020</v>
      </c>
      <c r="E165" t="str">
        <f>""</f>
        <v/>
      </c>
      <c r="F165" t="str">
        <f>"Overall Length [mm]"</f>
        <v>Overall Length [mm]</v>
      </c>
      <c r="G165" t="str">
        <f>"34"</f>
        <v>34</v>
      </c>
    </row>
    <row r="166" spans="1:7">
      <c r="A166">
        <v>50</v>
      </c>
      <c r="B166" t="s">
        <v>7</v>
      </c>
      <c r="C166" t="str">
        <f t="shared" si="21"/>
        <v>68020</v>
      </c>
      <c r="D166" t="str">
        <f t="shared" si="21"/>
        <v>68020</v>
      </c>
      <c r="E166" t="str">
        <f>""</f>
        <v/>
      </c>
      <c r="F166" t="str">
        <f>"Spanner Size"</f>
        <v>Spanner Size</v>
      </c>
      <c r="G166" t="str">
        <f>"30"</f>
        <v>30</v>
      </c>
    </row>
    <row r="167" spans="1:7">
      <c r="A167">
        <v>50</v>
      </c>
      <c r="B167" t="s">
        <v>7</v>
      </c>
      <c r="C167" t="str">
        <f t="shared" si="21"/>
        <v>68020</v>
      </c>
      <c r="D167" t="str">
        <f t="shared" si="21"/>
        <v>68020</v>
      </c>
      <c r="E167" t="str">
        <f>""</f>
        <v/>
      </c>
      <c r="F167" t="str">
        <f>"DIN / ISO"</f>
        <v>DIN / ISO</v>
      </c>
      <c r="G167" t="str">
        <f>"SAE4140"</f>
        <v>SAE4140</v>
      </c>
    </row>
    <row r="168" spans="1:7">
      <c r="A168">
        <v>51</v>
      </c>
      <c r="B168" t="s">
        <v>7</v>
      </c>
      <c r="C168" t="str">
        <f t="shared" ref="C168:D173" si="22">"68022"</f>
        <v>68022</v>
      </c>
      <c r="D168" t="str">
        <f t="shared" si="22"/>
        <v>68022</v>
      </c>
      <c r="E168" t="str">
        <f>""</f>
        <v/>
      </c>
      <c r="F168" t="str">
        <f>"Fitting Position"</f>
        <v>Fitting Position</v>
      </c>
      <c r="G168" t="str">
        <f>"Rear Axle"</f>
        <v>Rear Axle</v>
      </c>
    </row>
    <row r="169" spans="1:7">
      <c r="A169">
        <v>51</v>
      </c>
      <c r="B169" t="s">
        <v>7</v>
      </c>
      <c r="C169" t="str">
        <f t="shared" si="22"/>
        <v>68022</v>
      </c>
      <c r="D169" t="str">
        <f t="shared" si="22"/>
        <v>68022</v>
      </c>
      <c r="E169" t="str">
        <f>""</f>
        <v/>
      </c>
      <c r="F169" t="str">
        <f>"Fitting Position"</f>
        <v>Fitting Position</v>
      </c>
      <c r="G169" t="str">
        <f>"Front Axle"</f>
        <v>Front Axle</v>
      </c>
    </row>
    <row r="170" spans="1:7">
      <c r="A170">
        <v>51</v>
      </c>
      <c r="B170" t="s">
        <v>7</v>
      </c>
      <c r="C170" t="str">
        <f t="shared" si="22"/>
        <v>68022</v>
      </c>
      <c r="D170" t="str">
        <f t="shared" si="22"/>
        <v>68022</v>
      </c>
      <c r="E170" t="str">
        <f>""</f>
        <v/>
      </c>
      <c r="F170" t="str">
        <f>"Thread Size"</f>
        <v>Thread Size</v>
      </c>
      <c r="G170" t="str">
        <f>"3/4`x16UNF"</f>
        <v>3/4`x16UNF</v>
      </c>
    </row>
    <row r="171" spans="1:7">
      <c r="A171">
        <v>51</v>
      </c>
      <c r="B171" t="s">
        <v>7</v>
      </c>
      <c r="C171" t="str">
        <f t="shared" si="22"/>
        <v>68022</v>
      </c>
      <c r="D171" t="str">
        <f t="shared" si="22"/>
        <v>68022</v>
      </c>
      <c r="E171" t="str">
        <f>""</f>
        <v/>
      </c>
      <c r="F171" t="str">
        <f>"Overall Length [mm]"</f>
        <v>Overall Length [mm]</v>
      </c>
      <c r="G171" t="str">
        <f>"19"</f>
        <v>19</v>
      </c>
    </row>
    <row r="172" spans="1:7">
      <c r="A172">
        <v>51</v>
      </c>
      <c r="B172" t="s">
        <v>7</v>
      </c>
      <c r="C172" t="str">
        <f t="shared" si="22"/>
        <v>68022</v>
      </c>
      <c r="D172" t="str">
        <f t="shared" si="22"/>
        <v>68022</v>
      </c>
      <c r="E172" t="str">
        <f>""</f>
        <v/>
      </c>
      <c r="F172" t="str">
        <f>"Spanner Size"</f>
        <v>Spanner Size</v>
      </c>
      <c r="G172" t="str">
        <f>"28"</f>
        <v>28</v>
      </c>
    </row>
    <row r="173" spans="1:7">
      <c r="A173">
        <v>51</v>
      </c>
      <c r="B173" t="s">
        <v>7</v>
      </c>
      <c r="C173" t="str">
        <f t="shared" si="22"/>
        <v>68022</v>
      </c>
      <c r="D173" t="str">
        <f t="shared" si="22"/>
        <v>68022</v>
      </c>
      <c r="E173" t="str">
        <f>""</f>
        <v/>
      </c>
      <c r="F173" t="str">
        <f>"DIN / ISO"</f>
        <v>DIN / ISO</v>
      </c>
      <c r="G173" t="str">
        <f>"SAE4140"</f>
        <v>SAE4140</v>
      </c>
    </row>
    <row r="174" spans="1:7">
      <c r="A174">
        <v>52</v>
      </c>
      <c r="B174" t="s">
        <v>7</v>
      </c>
      <c r="C174" t="str">
        <f t="shared" ref="C174:D178" si="23">"68029"</f>
        <v>68029</v>
      </c>
      <c r="D174" t="str">
        <f t="shared" si="23"/>
        <v>68029</v>
      </c>
      <c r="E174" t="str">
        <f>""</f>
        <v/>
      </c>
      <c r="F174" t="str">
        <f>"Fitting Position"</f>
        <v>Fitting Position</v>
      </c>
      <c r="G174" t="str">
        <f>"Rear Axle"</f>
        <v>Rear Axle</v>
      </c>
    </row>
    <row r="175" spans="1:7">
      <c r="A175">
        <v>52</v>
      </c>
      <c r="B175" t="s">
        <v>7</v>
      </c>
      <c r="C175" t="str">
        <f t="shared" si="23"/>
        <v>68029</v>
      </c>
      <c r="D175" t="str">
        <f t="shared" si="23"/>
        <v>68029</v>
      </c>
      <c r="E175" t="str">
        <f>""</f>
        <v/>
      </c>
      <c r="F175" t="str">
        <f>"Fitting Position"</f>
        <v>Fitting Position</v>
      </c>
      <c r="G175" t="str">
        <f>"Front Axle"</f>
        <v>Front Axle</v>
      </c>
    </row>
    <row r="176" spans="1:7">
      <c r="A176">
        <v>52</v>
      </c>
      <c r="B176" t="s">
        <v>7</v>
      </c>
      <c r="C176" t="str">
        <f t="shared" si="23"/>
        <v>68029</v>
      </c>
      <c r="D176" t="str">
        <f t="shared" si="23"/>
        <v>68029</v>
      </c>
      <c r="E176" t="str">
        <f>""</f>
        <v/>
      </c>
      <c r="F176" t="str">
        <f>"Diameter 1 [mm]"</f>
        <v>Diameter 1 [mm]</v>
      </c>
      <c r="G176" t="str">
        <f>"20"</f>
        <v>20</v>
      </c>
    </row>
    <row r="177" spans="1:7">
      <c r="A177">
        <v>52</v>
      </c>
      <c r="B177" t="s">
        <v>7</v>
      </c>
      <c r="C177" t="str">
        <f t="shared" si="23"/>
        <v>68029</v>
      </c>
      <c r="D177" t="str">
        <f t="shared" si="23"/>
        <v>68029</v>
      </c>
      <c r="E177" t="str">
        <f>""</f>
        <v/>
      </c>
      <c r="F177" t="str">
        <f>"Diameter 2 [mm]"</f>
        <v>Diameter 2 [mm]</v>
      </c>
      <c r="G177" t="str">
        <f>"34"</f>
        <v>34</v>
      </c>
    </row>
    <row r="178" spans="1:7">
      <c r="A178">
        <v>52</v>
      </c>
      <c r="B178" t="s">
        <v>7</v>
      </c>
      <c r="C178" t="str">
        <f t="shared" si="23"/>
        <v>68029</v>
      </c>
      <c r="D178" t="str">
        <f t="shared" si="23"/>
        <v>68029</v>
      </c>
      <c r="E178" t="str">
        <f>""</f>
        <v/>
      </c>
      <c r="F178" t="str">
        <f>"Overall Length [mm]"</f>
        <v>Overall Length [mm]</v>
      </c>
      <c r="G178" t="str">
        <f>"3"</f>
        <v>3</v>
      </c>
    </row>
    <row r="179" spans="1:7">
      <c r="A179">
        <v>53</v>
      </c>
      <c r="B179" t="s">
        <v>7</v>
      </c>
      <c r="C179" t="str">
        <f t="shared" ref="C179:D182" si="24">"68061"</f>
        <v>68061</v>
      </c>
      <c r="D179" t="str">
        <f t="shared" si="24"/>
        <v>68061</v>
      </c>
      <c r="E179" t="str">
        <f>""</f>
        <v/>
      </c>
      <c r="F179" t="str">
        <f>"Fitting Position"</f>
        <v>Fitting Position</v>
      </c>
      <c r="G179" t="str">
        <f>"Left"</f>
        <v>Left</v>
      </c>
    </row>
    <row r="180" spans="1:7">
      <c r="A180">
        <v>53</v>
      </c>
      <c r="B180" t="s">
        <v>7</v>
      </c>
      <c r="C180" t="str">
        <f t="shared" si="24"/>
        <v>68061</v>
      </c>
      <c r="D180" t="str">
        <f t="shared" si="24"/>
        <v>68061</v>
      </c>
      <c r="E180" t="str">
        <f>""</f>
        <v/>
      </c>
      <c r="F180" t="str">
        <f>"Fitting Position"</f>
        <v>Fitting Position</v>
      </c>
      <c r="G180" t="str">
        <f>"Right"</f>
        <v>Right</v>
      </c>
    </row>
    <row r="181" spans="1:7">
      <c r="A181">
        <v>53</v>
      </c>
      <c r="B181" t="s">
        <v>7</v>
      </c>
      <c r="C181" t="str">
        <f t="shared" si="24"/>
        <v>68061</v>
      </c>
      <c r="D181" t="str">
        <f t="shared" si="24"/>
        <v>68061</v>
      </c>
      <c r="E181" t="str">
        <f>""</f>
        <v/>
      </c>
      <c r="F181" t="str">
        <f>"Diameter 2 [mm]"</f>
        <v>Diameter 2 [mm]</v>
      </c>
      <c r="G181" t="str">
        <f>"51"</f>
        <v>51</v>
      </c>
    </row>
    <row r="182" spans="1:7">
      <c r="A182">
        <v>53</v>
      </c>
      <c r="B182" t="s">
        <v>7</v>
      </c>
      <c r="C182" t="str">
        <f t="shared" si="24"/>
        <v>68061</v>
      </c>
      <c r="D182" t="str">
        <f t="shared" si="24"/>
        <v>68061</v>
      </c>
      <c r="E182" t="str">
        <f>""</f>
        <v/>
      </c>
      <c r="F182" t="str">
        <f>"Overall Length [mm]"</f>
        <v>Overall Length [mm]</v>
      </c>
      <c r="G182" t="str">
        <f>"167"</f>
        <v>167</v>
      </c>
    </row>
    <row r="183" spans="1:7">
      <c r="A183">
        <v>59</v>
      </c>
      <c r="B183" t="s">
        <v>7</v>
      </c>
      <c r="C183" t="str">
        <f>"68282R"</f>
        <v>68282R</v>
      </c>
      <c r="D183" t="str">
        <f>"68282 R"</f>
        <v>68282 R</v>
      </c>
      <c r="E183" t="str">
        <f>""</f>
        <v/>
      </c>
      <c r="F183" t="str">
        <f>"Fitting Position"</f>
        <v>Fitting Position</v>
      </c>
      <c r="G183" t="str">
        <f>"Left"</f>
        <v>Left</v>
      </c>
    </row>
    <row r="184" spans="1:7">
      <c r="A184">
        <v>59</v>
      </c>
      <c r="B184" t="s">
        <v>7</v>
      </c>
      <c r="C184" t="str">
        <f>"68282R"</f>
        <v>68282R</v>
      </c>
      <c r="D184" t="str">
        <f>"68282 R"</f>
        <v>68282 R</v>
      </c>
      <c r="E184" t="str">
        <f>""</f>
        <v/>
      </c>
      <c r="F184" t="str">
        <f>"Fitting Position"</f>
        <v>Fitting Position</v>
      </c>
      <c r="G184" t="str">
        <f>"Right"</f>
        <v>Right</v>
      </c>
    </row>
    <row r="185" spans="1:7">
      <c r="A185">
        <v>59</v>
      </c>
      <c r="B185" t="s">
        <v>7</v>
      </c>
      <c r="C185" t="str">
        <f>"68282R"</f>
        <v>68282R</v>
      </c>
      <c r="D185" t="str">
        <f>"68282 R"</f>
        <v>68282 R</v>
      </c>
      <c r="E185" t="str">
        <f>""</f>
        <v/>
      </c>
      <c r="F185" t="str">
        <f>"Diameter 1 [mm]"</f>
        <v>Diameter 1 [mm]</v>
      </c>
      <c r="G185" t="str">
        <f>"38"</f>
        <v>38</v>
      </c>
    </row>
    <row r="186" spans="1:7">
      <c r="A186">
        <v>59</v>
      </c>
      <c r="B186" t="s">
        <v>7</v>
      </c>
      <c r="C186" t="str">
        <f>"68282R"</f>
        <v>68282R</v>
      </c>
      <c r="D186" t="str">
        <f>"68282 R"</f>
        <v>68282 R</v>
      </c>
      <c r="E186" t="str">
        <f>""</f>
        <v/>
      </c>
      <c r="F186" t="str">
        <f>"Diameter 2 [mm]"</f>
        <v>Diameter 2 [mm]</v>
      </c>
      <c r="G186" t="str">
        <f>"90"</f>
        <v>90</v>
      </c>
    </row>
    <row r="187" spans="1:7">
      <c r="A187">
        <v>59</v>
      </c>
      <c r="B187" t="s">
        <v>7</v>
      </c>
      <c r="C187" t="str">
        <f>"68282R"</f>
        <v>68282R</v>
      </c>
      <c r="D187" t="str">
        <f>"68282 R"</f>
        <v>68282 R</v>
      </c>
      <c r="E187" t="str">
        <f>""</f>
        <v/>
      </c>
      <c r="F187" t="str">
        <f>"Overall Length [mm]"</f>
        <v>Overall Length [mm]</v>
      </c>
      <c r="G187" t="str">
        <f>"35,5"</f>
        <v>35,5</v>
      </c>
    </row>
    <row r="188" spans="1:7">
      <c r="A188">
        <v>64</v>
      </c>
      <c r="B188" t="s">
        <v>7</v>
      </c>
      <c r="C188" t="str">
        <f t="shared" ref="C188:D192" si="25">"68457"</f>
        <v>68457</v>
      </c>
      <c r="D188" t="str">
        <f t="shared" si="25"/>
        <v>68457</v>
      </c>
      <c r="E188" t="str">
        <f>""</f>
        <v/>
      </c>
      <c r="F188" t="str">
        <f>"Fitting Position"</f>
        <v>Fitting Position</v>
      </c>
      <c r="G188" t="str">
        <f>"Rear Axle"</f>
        <v>Rear Axle</v>
      </c>
    </row>
    <row r="189" spans="1:7">
      <c r="A189">
        <v>64</v>
      </c>
      <c r="B189" t="s">
        <v>7</v>
      </c>
      <c r="C189" t="str">
        <f t="shared" si="25"/>
        <v>68457</v>
      </c>
      <c r="D189" t="str">
        <f t="shared" si="25"/>
        <v>68457</v>
      </c>
      <c r="E189" t="str">
        <f>""</f>
        <v/>
      </c>
      <c r="F189" t="str">
        <f>"Fitting Position"</f>
        <v>Fitting Position</v>
      </c>
      <c r="G189" t="str">
        <f>"Front Axle"</f>
        <v>Front Axle</v>
      </c>
    </row>
    <row r="190" spans="1:7">
      <c r="A190">
        <v>64</v>
      </c>
      <c r="B190" t="s">
        <v>7</v>
      </c>
      <c r="C190" t="str">
        <f t="shared" si="25"/>
        <v>68457</v>
      </c>
      <c r="D190" t="str">
        <f t="shared" si="25"/>
        <v>68457</v>
      </c>
      <c r="E190" t="str">
        <f>""</f>
        <v/>
      </c>
      <c r="F190" t="str">
        <f>"Overall Length [mm]"</f>
        <v>Overall Length [mm]</v>
      </c>
      <c r="G190" t="str">
        <f>"12"</f>
        <v>12</v>
      </c>
    </row>
    <row r="191" spans="1:7">
      <c r="A191">
        <v>64</v>
      </c>
      <c r="B191" t="s">
        <v>7</v>
      </c>
      <c r="C191" t="str">
        <f t="shared" si="25"/>
        <v>68457</v>
      </c>
      <c r="D191" t="str">
        <f t="shared" si="25"/>
        <v>68457</v>
      </c>
      <c r="E191" t="str">
        <f>""</f>
        <v/>
      </c>
      <c r="F191" t="str">
        <f>"Inner Diameter [mm]"</f>
        <v>Inner Diameter [mm]</v>
      </c>
      <c r="G191" t="str">
        <f>"14"</f>
        <v>14</v>
      </c>
    </row>
    <row r="192" spans="1:7">
      <c r="A192">
        <v>64</v>
      </c>
      <c r="B192" t="s">
        <v>7</v>
      </c>
      <c r="C192" t="str">
        <f t="shared" si="25"/>
        <v>68457</v>
      </c>
      <c r="D192" t="str">
        <f t="shared" si="25"/>
        <v>68457</v>
      </c>
      <c r="E192" t="str">
        <f>""</f>
        <v/>
      </c>
      <c r="F192" t="str">
        <f>"Outer Diameter [mm]"</f>
        <v>Outer Diameter [mm]</v>
      </c>
      <c r="G192" t="str">
        <f>"22"</f>
        <v>22</v>
      </c>
    </row>
    <row r="193" spans="1:7">
      <c r="A193">
        <v>65</v>
      </c>
      <c r="B193" t="s">
        <v>7</v>
      </c>
      <c r="C193" t="str">
        <f t="shared" ref="C193:D197" si="26">"68529"</f>
        <v>68529</v>
      </c>
      <c r="D193" t="str">
        <f t="shared" si="26"/>
        <v>68529</v>
      </c>
      <c r="E193" t="str">
        <f>""</f>
        <v/>
      </c>
      <c r="F193" t="str">
        <f>"Fitting Position"</f>
        <v>Fitting Position</v>
      </c>
      <c r="G193" t="str">
        <f>"Rear Axle"</f>
        <v>Rear Axle</v>
      </c>
    </row>
    <row r="194" spans="1:7">
      <c r="A194">
        <v>65</v>
      </c>
      <c r="B194" t="s">
        <v>7</v>
      </c>
      <c r="C194" t="str">
        <f t="shared" si="26"/>
        <v>68529</v>
      </c>
      <c r="D194" t="str">
        <f t="shared" si="26"/>
        <v>68529</v>
      </c>
      <c r="E194" t="str">
        <f>""</f>
        <v/>
      </c>
      <c r="F194" t="str">
        <f>"Fitting Position"</f>
        <v>Fitting Position</v>
      </c>
      <c r="G194" t="str">
        <f>"Front Axle"</f>
        <v>Front Axle</v>
      </c>
    </row>
    <row r="195" spans="1:7">
      <c r="A195">
        <v>65</v>
      </c>
      <c r="B195" t="s">
        <v>7</v>
      </c>
      <c r="C195" t="str">
        <f t="shared" si="26"/>
        <v>68529</v>
      </c>
      <c r="D195" t="str">
        <f t="shared" si="26"/>
        <v>68529</v>
      </c>
      <c r="E195" t="str">
        <f>""</f>
        <v/>
      </c>
      <c r="F195" t="str">
        <f>"Diameter 1 [mm]"</f>
        <v>Diameter 1 [mm]</v>
      </c>
      <c r="G195" t="str">
        <f>"23"</f>
        <v>23</v>
      </c>
    </row>
    <row r="196" spans="1:7">
      <c r="A196">
        <v>65</v>
      </c>
      <c r="B196" t="s">
        <v>7</v>
      </c>
      <c r="C196" t="str">
        <f t="shared" si="26"/>
        <v>68529</v>
      </c>
      <c r="D196" t="str">
        <f t="shared" si="26"/>
        <v>68529</v>
      </c>
      <c r="E196" t="str">
        <f>""</f>
        <v/>
      </c>
      <c r="F196" t="str">
        <f>"Diameter 2 [mm]"</f>
        <v>Diameter 2 [mm]</v>
      </c>
      <c r="G196" t="str">
        <f>"40"</f>
        <v>40</v>
      </c>
    </row>
    <row r="197" spans="1:7">
      <c r="A197">
        <v>65</v>
      </c>
      <c r="B197" t="s">
        <v>7</v>
      </c>
      <c r="C197" t="str">
        <f t="shared" si="26"/>
        <v>68529</v>
      </c>
      <c r="D197" t="str">
        <f t="shared" si="26"/>
        <v>68529</v>
      </c>
      <c r="E197" t="str">
        <f>""</f>
        <v/>
      </c>
      <c r="F197" t="str">
        <f>"Overall Length [mm]"</f>
        <v>Overall Length [mm]</v>
      </c>
      <c r="G197" t="str">
        <f>"3"</f>
        <v>3</v>
      </c>
    </row>
    <row r="198" spans="1:7">
      <c r="A198">
        <v>66</v>
      </c>
      <c r="B198" t="s">
        <v>7</v>
      </c>
      <c r="C198" t="str">
        <f t="shared" ref="C198:D203" si="27">"68557"</f>
        <v>68557</v>
      </c>
      <c r="D198" t="str">
        <f t="shared" si="27"/>
        <v>68557</v>
      </c>
      <c r="E198" t="str">
        <f>""</f>
        <v/>
      </c>
      <c r="F198" t="str">
        <f>"Fitting Position"</f>
        <v>Fitting Position</v>
      </c>
      <c r="G198" t="str">
        <f>"Rear Axle"</f>
        <v>Rear Axle</v>
      </c>
    </row>
    <row r="199" spans="1:7">
      <c r="A199">
        <v>66</v>
      </c>
      <c r="B199" t="s">
        <v>7</v>
      </c>
      <c r="C199" t="str">
        <f t="shared" si="27"/>
        <v>68557</v>
      </c>
      <c r="D199" t="str">
        <f t="shared" si="27"/>
        <v>68557</v>
      </c>
      <c r="E199" t="str">
        <f>""</f>
        <v/>
      </c>
      <c r="F199" t="str">
        <f>"Fitting Position"</f>
        <v>Fitting Position</v>
      </c>
      <c r="G199" t="str">
        <f>"Front Axle"</f>
        <v>Front Axle</v>
      </c>
    </row>
    <row r="200" spans="1:7">
      <c r="A200">
        <v>66</v>
      </c>
      <c r="B200" t="s">
        <v>7</v>
      </c>
      <c r="C200" t="str">
        <f t="shared" si="27"/>
        <v>68557</v>
      </c>
      <c r="D200" t="str">
        <f t="shared" si="27"/>
        <v>68557</v>
      </c>
      <c r="E200" t="str">
        <f>""</f>
        <v/>
      </c>
      <c r="F200" t="str">
        <f>"Thread Size"</f>
        <v>Thread Size</v>
      </c>
      <c r="G200" t="str">
        <f>"M14x2"</f>
        <v>M14x2</v>
      </c>
    </row>
    <row r="201" spans="1:7">
      <c r="A201">
        <v>66</v>
      </c>
      <c r="B201" t="s">
        <v>7</v>
      </c>
      <c r="C201" t="str">
        <f t="shared" si="27"/>
        <v>68557</v>
      </c>
      <c r="D201" t="str">
        <f t="shared" si="27"/>
        <v>68557</v>
      </c>
      <c r="E201" t="str">
        <f>""</f>
        <v/>
      </c>
      <c r="F201" t="str">
        <f>"Overall Length [mm]"</f>
        <v>Overall Length [mm]</v>
      </c>
      <c r="G201" t="str">
        <f>"14"</f>
        <v>14</v>
      </c>
    </row>
    <row r="202" spans="1:7">
      <c r="A202">
        <v>66</v>
      </c>
      <c r="B202" t="s">
        <v>7</v>
      </c>
      <c r="C202" t="str">
        <f t="shared" si="27"/>
        <v>68557</v>
      </c>
      <c r="D202" t="str">
        <f t="shared" si="27"/>
        <v>68557</v>
      </c>
      <c r="E202" t="str">
        <f>""</f>
        <v/>
      </c>
      <c r="F202" t="str">
        <f>"Spanner Size"</f>
        <v>Spanner Size</v>
      </c>
      <c r="G202" t="str">
        <f>"22"</f>
        <v>22</v>
      </c>
    </row>
    <row r="203" spans="1:7">
      <c r="A203">
        <v>66</v>
      </c>
      <c r="B203" t="s">
        <v>7</v>
      </c>
      <c r="C203" t="str">
        <f t="shared" si="27"/>
        <v>68557</v>
      </c>
      <c r="D203" t="str">
        <f t="shared" si="27"/>
        <v>68557</v>
      </c>
      <c r="E203" t="str">
        <f>""</f>
        <v/>
      </c>
      <c r="F203" t="str">
        <f>"DIN / ISO"</f>
        <v>DIN / ISO</v>
      </c>
      <c r="G203" t="str">
        <f>"DIN980"</f>
        <v>DIN980</v>
      </c>
    </row>
    <row r="204" spans="1:7">
      <c r="A204">
        <v>67</v>
      </c>
      <c r="B204" t="s">
        <v>7</v>
      </c>
      <c r="C204" t="str">
        <f t="shared" ref="C204:D208" si="28">"68561"</f>
        <v>68561</v>
      </c>
      <c r="D204" t="str">
        <f t="shared" si="28"/>
        <v>68561</v>
      </c>
      <c r="E204" t="str">
        <f>""</f>
        <v/>
      </c>
      <c r="F204" t="str">
        <f>"Fitting Position"</f>
        <v>Fitting Position</v>
      </c>
      <c r="G204" t="str">
        <f>"Left"</f>
        <v>Left</v>
      </c>
    </row>
    <row r="205" spans="1:7">
      <c r="A205">
        <v>67</v>
      </c>
      <c r="B205" t="s">
        <v>7</v>
      </c>
      <c r="C205" t="str">
        <f t="shared" si="28"/>
        <v>68561</v>
      </c>
      <c r="D205" t="str">
        <f t="shared" si="28"/>
        <v>68561</v>
      </c>
      <c r="E205" t="str">
        <f>""</f>
        <v/>
      </c>
      <c r="F205" t="str">
        <f>"Fitting Position"</f>
        <v>Fitting Position</v>
      </c>
      <c r="G205" t="str">
        <f>"Right"</f>
        <v>Right</v>
      </c>
    </row>
    <row r="206" spans="1:7">
      <c r="A206">
        <v>67</v>
      </c>
      <c r="B206" t="s">
        <v>7</v>
      </c>
      <c r="C206" t="str">
        <f t="shared" si="28"/>
        <v>68561</v>
      </c>
      <c r="D206" t="str">
        <f t="shared" si="28"/>
        <v>68561</v>
      </c>
      <c r="E206" t="str">
        <f>""</f>
        <v/>
      </c>
      <c r="F206" t="str">
        <f>"Diameter 1 [mm]"</f>
        <v>Diameter 1 [mm]</v>
      </c>
      <c r="G206" t="str">
        <f>"32"</f>
        <v>32</v>
      </c>
    </row>
    <row r="207" spans="1:7">
      <c r="A207">
        <v>67</v>
      </c>
      <c r="B207" t="s">
        <v>7</v>
      </c>
      <c r="C207" t="str">
        <f t="shared" si="28"/>
        <v>68561</v>
      </c>
      <c r="D207" t="str">
        <f t="shared" si="28"/>
        <v>68561</v>
      </c>
      <c r="E207" t="str">
        <f>""</f>
        <v/>
      </c>
      <c r="F207" t="str">
        <f>"Diameter 2 [mm]"</f>
        <v>Diameter 2 [mm]</v>
      </c>
      <c r="G207" t="str">
        <f>"51"</f>
        <v>51</v>
      </c>
    </row>
    <row r="208" spans="1:7">
      <c r="A208">
        <v>67</v>
      </c>
      <c r="B208" t="s">
        <v>7</v>
      </c>
      <c r="C208" t="str">
        <f t="shared" si="28"/>
        <v>68561</v>
      </c>
      <c r="D208" t="str">
        <f t="shared" si="28"/>
        <v>68561</v>
      </c>
      <c r="E208" t="str">
        <f>""</f>
        <v/>
      </c>
      <c r="F208" t="str">
        <f>"Overall Length [mm]"</f>
        <v>Overall Length [mm]</v>
      </c>
      <c r="G208" t="str">
        <f>"178"</f>
        <v>178</v>
      </c>
    </row>
    <row r="209" spans="1:7">
      <c r="A209">
        <v>69</v>
      </c>
      <c r="B209" t="s">
        <v>7</v>
      </c>
      <c r="C209" t="str">
        <f>"68565R"</f>
        <v>68565R</v>
      </c>
      <c r="D209" t="str">
        <f>"68565 R"</f>
        <v>68565 R</v>
      </c>
      <c r="E209" t="str">
        <f>""</f>
        <v/>
      </c>
      <c r="F209" t="str">
        <f>"Fitting Position"</f>
        <v>Fitting Position</v>
      </c>
      <c r="G209" t="str">
        <f>"Left"</f>
        <v>Left</v>
      </c>
    </row>
    <row r="210" spans="1:7">
      <c r="A210">
        <v>69</v>
      </c>
      <c r="B210" t="s">
        <v>7</v>
      </c>
      <c r="C210" t="str">
        <f>"68565R"</f>
        <v>68565R</v>
      </c>
      <c r="D210" t="str">
        <f>"68565 R"</f>
        <v>68565 R</v>
      </c>
      <c r="E210" t="str">
        <f>""</f>
        <v/>
      </c>
      <c r="F210" t="str">
        <f>"Fitting Position"</f>
        <v>Fitting Position</v>
      </c>
      <c r="G210" t="str">
        <f>"Right"</f>
        <v>Right</v>
      </c>
    </row>
    <row r="211" spans="1:7">
      <c r="A211">
        <v>69</v>
      </c>
      <c r="B211" t="s">
        <v>7</v>
      </c>
      <c r="C211" t="str">
        <f>"68565R"</f>
        <v>68565R</v>
      </c>
      <c r="D211" t="str">
        <f>"68565 R"</f>
        <v>68565 R</v>
      </c>
      <c r="E211" t="str">
        <f>""</f>
        <v/>
      </c>
      <c r="F211" t="str">
        <f>"Diameter 1 [mm]"</f>
        <v>Diameter 1 [mm]</v>
      </c>
      <c r="G211" t="str">
        <f>"25"</f>
        <v>25</v>
      </c>
    </row>
    <row r="212" spans="1:7">
      <c r="A212">
        <v>69</v>
      </c>
      <c r="B212" t="s">
        <v>7</v>
      </c>
      <c r="C212" t="str">
        <f>"68565R"</f>
        <v>68565R</v>
      </c>
      <c r="D212" t="str">
        <f>"68565 R"</f>
        <v>68565 R</v>
      </c>
      <c r="E212" t="str">
        <f>""</f>
        <v/>
      </c>
      <c r="F212" t="str">
        <f>"Diameter 2 [mm]"</f>
        <v>Diameter 2 [mm]</v>
      </c>
      <c r="G212" t="str">
        <f>"39"</f>
        <v>39</v>
      </c>
    </row>
    <row r="213" spans="1:7">
      <c r="A213">
        <v>69</v>
      </c>
      <c r="B213" t="s">
        <v>7</v>
      </c>
      <c r="C213" t="str">
        <f>"68565R"</f>
        <v>68565R</v>
      </c>
      <c r="D213" t="str">
        <f>"68565 R"</f>
        <v>68565 R</v>
      </c>
      <c r="E213" t="str">
        <f>""</f>
        <v/>
      </c>
      <c r="F213" t="str">
        <f>"Overall Length [mm]"</f>
        <v>Overall Length [mm]</v>
      </c>
      <c r="G213" t="str">
        <f>"5"</f>
        <v>5</v>
      </c>
    </row>
    <row r="214" spans="1:7">
      <c r="A214">
        <v>70</v>
      </c>
      <c r="B214" t="s">
        <v>7</v>
      </c>
      <c r="C214" t="str">
        <f t="shared" ref="C214:D221" si="29">"68566"</f>
        <v>68566</v>
      </c>
      <c r="D214" t="str">
        <f t="shared" si="29"/>
        <v>68566</v>
      </c>
      <c r="E214" t="str">
        <f>""</f>
        <v/>
      </c>
      <c r="F214" t="str">
        <f>"Fitting Position"</f>
        <v>Fitting Position</v>
      </c>
      <c r="G214" t="str">
        <f>"Left"</f>
        <v>Left</v>
      </c>
    </row>
    <row r="215" spans="1:7">
      <c r="A215">
        <v>70</v>
      </c>
      <c r="B215" t="s">
        <v>7</v>
      </c>
      <c r="C215" t="str">
        <f t="shared" si="29"/>
        <v>68566</v>
      </c>
      <c r="D215" t="str">
        <f t="shared" si="29"/>
        <v>68566</v>
      </c>
      <c r="E215" t="str">
        <f>""</f>
        <v/>
      </c>
      <c r="F215" t="str">
        <f>"Fitting Position"</f>
        <v>Fitting Position</v>
      </c>
      <c r="G215" t="str">
        <f>"Right"</f>
        <v>Right</v>
      </c>
    </row>
    <row r="216" spans="1:7">
      <c r="A216">
        <v>70</v>
      </c>
      <c r="B216" t="s">
        <v>7</v>
      </c>
      <c r="C216" t="str">
        <f t="shared" si="29"/>
        <v>68566</v>
      </c>
      <c r="D216" t="str">
        <f t="shared" si="29"/>
        <v>68566</v>
      </c>
      <c r="E216" t="str">
        <f>""</f>
        <v/>
      </c>
      <c r="F216" t="str">
        <f>"Diameter 1 [mm]"</f>
        <v>Diameter 1 [mm]</v>
      </c>
      <c r="G216" t="str">
        <f>"22"</f>
        <v>22</v>
      </c>
    </row>
    <row r="217" spans="1:7">
      <c r="A217">
        <v>70</v>
      </c>
      <c r="B217" t="s">
        <v>7</v>
      </c>
      <c r="C217" t="str">
        <f t="shared" si="29"/>
        <v>68566</v>
      </c>
      <c r="D217" t="str">
        <f t="shared" si="29"/>
        <v>68566</v>
      </c>
      <c r="E217" t="str">
        <f>""</f>
        <v/>
      </c>
      <c r="F217" t="str">
        <f>"Diameter 2 [mm]"</f>
        <v>Diameter 2 [mm]</v>
      </c>
      <c r="G217" t="str">
        <f>"25"</f>
        <v>25</v>
      </c>
    </row>
    <row r="218" spans="1:7">
      <c r="A218">
        <v>70</v>
      </c>
      <c r="B218" t="s">
        <v>7</v>
      </c>
      <c r="C218" t="str">
        <f t="shared" si="29"/>
        <v>68566</v>
      </c>
      <c r="D218" t="str">
        <f t="shared" si="29"/>
        <v>68566</v>
      </c>
      <c r="E218" t="str">
        <f>""</f>
        <v/>
      </c>
      <c r="F218" t="str">
        <f>"Overall Length [mm]"</f>
        <v>Overall Length [mm]</v>
      </c>
      <c r="G218" t="str">
        <f>"175"</f>
        <v>175</v>
      </c>
    </row>
    <row r="219" spans="1:7">
      <c r="A219">
        <v>70</v>
      </c>
      <c r="B219" t="s">
        <v>7</v>
      </c>
      <c r="C219" t="str">
        <f t="shared" si="29"/>
        <v>68566</v>
      </c>
      <c r="D219" t="str">
        <f t="shared" si="29"/>
        <v>68566</v>
      </c>
      <c r="E219" t="str">
        <f>""</f>
        <v/>
      </c>
      <c r="F219" t="str">
        <f>"Spanner Size"</f>
        <v>Spanner Size</v>
      </c>
      <c r="G219" t="str">
        <f>"36"</f>
        <v>36</v>
      </c>
    </row>
    <row r="220" spans="1:7">
      <c r="A220">
        <v>70</v>
      </c>
      <c r="B220" t="s">
        <v>7</v>
      </c>
      <c r="C220" t="str">
        <f t="shared" si="29"/>
        <v>68566</v>
      </c>
      <c r="D220" t="str">
        <f t="shared" si="29"/>
        <v>68566</v>
      </c>
      <c r="E220" t="str">
        <f>""</f>
        <v/>
      </c>
      <c r="F220" t="str">
        <f>"DIN / ISO"</f>
        <v>DIN / ISO</v>
      </c>
      <c r="G220" t="str">
        <f>"SAE8620"</f>
        <v>SAE8620</v>
      </c>
    </row>
    <row r="221" spans="1:7">
      <c r="A221">
        <v>70</v>
      </c>
      <c r="B221" t="s">
        <v>7</v>
      </c>
      <c r="C221" t="str">
        <f t="shared" si="29"/>
        <v>68566</v>
      </c>
      <c r="D221" t="str">
        <f t="shared" si="29"/>
        <v>68566</v>
      </c>
      <c r="E221" t="str">
        <f>""</f>
        <v/>
      </c>
      <c r="F221" t="str">
        <f>"Thread Measurement 1"</f>
        <v>Thread Measurement 1</v>
      </c>
      <c r="G221" t="str">
        <f>"M24x3"</f>
        <v>M24x3</v>
      </c>
    </row>
    <row r="222" spans="1:7">
      <c r="A222">
        <v>71</v>
      </c>
      <c r="B222" t="s">
        <v>7</v>
      </c>
      <c r="C222" t="str">
        <f>"68566KIT"</f>
        <v>68566KIT</v>
      </c>
      <c r="D222" t="str">
        <f>"68566 KIT"</f>
        <v>68566 KIT</v>
      </c>
      <c r="E222" t="str">
        <f>""</f>
        <v/>
      </c>
      <c r="F222" t="str">
        <f>"Fitting Position"</f>
        <v>Fitting Position</v>
      </c>
      <c r="G222" t="str">
        <f>"Left"</f>
        <v>Left</v>
      </c>
    </row>
    <row r="223" spans="1:7">
      <c r="A223">
        <v>71</v>
      </c>
      <c r="B223" t="s">
        <v>7</v>
      </c>
      <c r="C223" t="str">
        <f>"68566KIT"</f>
        <v>68566KIT</v>
      </c>
      <c r="D223" t="str">
        <f>"68566 KIT"</f>
        <v>68566 KIT</v>
      </c>
      <c r="E223" t="str">
        <f>""</f>
        <v/>
      </c>
      <c r="F223" t="str">
        <f>"Fitting Position"</f>
        <v>Fitting Position</v>
      </c>
      <c r="G223" t="str">
        <f>"Right"</f>
        <v>Right</v>
      </c>
    </row>
    <row r="224" spans="1:7">
      <c r="A224">
        <v>71</v>
      </c>
      <c r="B224" t="s">
        <v>7</v>
      </c>
      <c r="C224" t="str">
        <f>"68566KIT"</f>
        <v>68566KIT</v>
      </c>
      <c r="D224" t="str">
        <f>"68566 KIT"</f>
        <v>68566 KIT</v>
      </c>
      <c r="E224" t="str">
        <f>""</f>
        <v/>
      </c>
      <c r="F224" t="str">
        <f>"Overall Length [mm]"</f>
        <v>Overall Length [mm]</v>
      </c>
      <c r="G224" t="str">
        <f>"175"</f>
        <v>175</v>
      </c>
    </row>
    <row r="225" spans="1:7">
      <c r="A225">
        <v>71</v>
      </c>
      <c r="B225" t="s">
        <v>7</v>
      </c>
      <c r="C225" t="str">
        <f>"68566KIT"</f>
        <v>68566KIT</v>
      </c>
      <c r="D225" t="str">
        <f>"68566 KIT"</f>
        <v>68566 KIT</v>
      </c>
      <c r="E225" t="str">
        <f>""</f>
        <v/>
      </c>
      <c r="F225" t="str">
        <f>"Thread Measurement 1"</f>
        <v>Thread Measurement 1</v>
      </c>
      <c r="G225" t="str">
        <f>"M24x3"</f>
        <v>M24x3</v>
      </c>
    </row>
    <row r="226" spans="1:7">
      <c r="A226">
        <v>72</v>
      </c>
      <c r="B226" t="s">
        <v>7</v>
      </c>
      <c r="C226" t="str">
        <f t="shared" ref="C226:D230" si="30">"835300"</f>
        <v>835300</v>
      </c>
      <c r="D226" t="str">
        <f t="shared" si="30"/>
        <v>835300</v>
      </c>
      <c r="E226" t="str">
        <f>""</f>
        <v/>
      </c>
      <c r="F226" t="str">
        <f>"Fitting Position"</f>
        <v>Fitting Position</v>
      </c>
      <c r="G226" t="str">
        <f>"Rear Axle left and right"</f>
        <v>Rear Axle left and right</v>
      </c>
    </row>
    <row r="227" spans="1:7">
      <c r="A227">
        <v>72</v>
      </c>
      <c r="B227" t="s">
        <v>7</v>
      </c>
      <c r="C227" t="str">
        <f t="shared" si="30"/>
        <v>835300</v>
      </c>
      <c r="D227" t="str">
        <f t="shared" si="30"/>
        <v>835300</v>
      </c>
      <c r="E227" t="str">
        <f>""</f>
        <v/>
      </c>
      <c r="F227" t="str">
        <f>"Overall Length [mm]"</f>
        <v>Overall Length [mm]</v>
      </c>
      <c r="G227" t="str">
        <f>"100"</f>
        <v>100</v>
      </c>
    </row>
    <row r="228" spans="1:7">
      <c r="A228">
        <v>72</v>
      </c>
      <c r="B228" t="s">
        <v>7</v>
      </c>
      <c r="C228" t="str">
        <f t="shared" si="30"/>
        <v>835300</v>
      </c>
      <c r="D228" t="str">
        <f t="shared" si="30"/>
        <v>835300</v>
      </c>
      <c r="E228" t="str">
        <f>""</f>
        <v/>
      </c>
      <c r="F228" t="str">
        <f>"Inner Diameter [mm]"</f>
        <v>Inner Diameter [mm]</v>
      </c>
      <c r="G228" t="str">
        <f>"12,3"</f>
        <v>12,3</v>
      </c>
    </row>
    <row r="229" spans="1:7">
      <c r="A229">
        <v>72</v>
      </c>
      <c r="B229" t="s">
        <v>7</v>
      </c>
      <c r="C229" t="str">
        <f t="shared" si="30"/>
        <v>835300</v>
      </c>
      <c r="D229" t="str">
        <f t="shared" si="30"/>
        <v>835300</v>
      </c>
      <c r="E229" t="str">
        <f>""</f>
        <v/>
      </c>
      <c r="F229" t="str">
        <f>"Outer Diameter [mm]"</f>
        <v>Outer Diameter [mm]</v>
      </c>
      <c r="G229" t="str">
        <f>"69"</f>
        <v>69</v>
      </c>
    </row>
    <row r="230" spans="1:7">
      <c r="A230">
        <v>72</v>
      </c>
      <c r="B230" t="s">
        <v>7</v>
      </c>
      <c r="C230" t="str">
        <f t="shared" si="30"/>
        <v>835300</v>
      </c>
      <c r="D230" t="str">
        <f t="shared" si="30"/>
        <v>835300</v>
      </c>
      <c r="E230" t="str">
        <f>""</f>
        <v/>
      </c>
      <c r="F230" t="str">
        <f>"Bearing Type"</f>
        <v>Bearing Type</v>
      </c>
      <c r="G230" t="str">
        <f>"Rubber Bush"</f>
        <v>Rubber Bush</v>
      </c>
    </row>
    <row r="231" spans="1:7">
      <c r="A231">
        <v>73</v>
      </c>
      <c r="B231" t="s">
        <v>7</v>
      </c>
      <c r="C231" t="str">
        <f>"93134"</f>
        <v>93134</v>
      </c>
      <c r="D231" t="str">
        <f>"93134"</f>
        <v>93134</v>
      </c>
      <c r="E231" t="str">
        <f>""</f>
        <v/>
      </c>
      <c r="F231" t="str">
        <f>"Fitting Position"</f>
        <v>Fitting Position</v>
      </c>
      <c r="G231" t="str">
        <f>"Front Axle middle"</f>
        <v>Front Axle middle</v>
      </c>
    </row>
    <row r="232" spans="1:7">
      <c r="A232">
        <v>74</v>
      </c>
      <c r="B232" t="s">
        <v>8</v>
      </c>
      <c r="C232" t="str">
        <f t="shared" ref="C232:D235" si="31">"01131"</f>
        <v>01131</v>
      </c>
      <c r="D232" t="str">
        <f t="shared" si="31"/>
        <v>01131</v>
      </c>
      <c r="E232" t="str">
        <f>"81131"</f>
        <v>81131</v>
      </c>
      <c r="F232" t="str">
        <f>"Supplementary Article/Supplementary Info 2"</f>
        <v>Supplementary Article/Supplementary Info 2</v>
      </c>
      <c r="G232" t="str">
        <f>"with handbrake lever"</f>
        <v>with handbrake lever</v>
      </c>
    </row>
    <row r="233" spans="1:7">
      <c r="A233">
        <v>74</v>
      </c>
      <c r="B233" t="s">
        <v>8</v>
      </c>
      <c r="C233" t="str">
        <f t="shared" si="31"/>
        <v>01131</v>
      </c>
      <c r="D233" t="str">
        <f t="shared" si="31"/>
        <v>01131</v>
      </c>
      <c r="E233" t="str">
        <f>"81131"</f>
        <v>81131</v>
      </c>
      <c r="F233" t="str">
        <f>"for article number"</f>
        <v>for article number</v>
      </c>
      <c r="G233" t="str">
        <f>"01131"</f>
        <v>01131</v>
      </c>
    </row>
    <row r="234" spans="1:7">
      <c r="A234">
        <v>74</v>
      </c>
      <c r="B234" t="s">
        <v>8</v>
      </c>
      <c r="C234" t="str">
        <f t="shared" si="31"/>
        <v>01131</v>
      </c>
      <c r="D234" t="str">
        <f t="shared" si="31"/>
        <v>01131</v>
      </c>
      <c r="E234" t="str">
        <f>"81131"</f>
        <v>81131</v>
      </c>
      <c r="F234" t="str">
        <f>"Width [mm]"</f>
        <v>Width [mm]</v>
      </c>
      <c r="G234" t="str">
        <f>"42"</f>
        <v>42</v>
      </c>
    </row>
    <row r="235" spans="1:7">
      <c r="A235">
        <v>74</v>
      </c>
      <c r="B235" t="s">
        <v>8</v>
      </c>
      <c r="C235" t="str">
        <f t="shared" si="31"/>
        <v>01131</v>
      </c>
      <c r="D235" t="str">
        <f t="shared" si="31"/>
        <v>01131</v>
      </c>
      <c r="E235" t="str">
        <f>"81131"</f>
        <v>81131</v>
      </c>
      <c r="F235" t="str">
        <f>"Diameter [mm]"</f>
        <v>Diameter [mm]</v>
      </c>
      <c r="G235" t="str">
        <f>"228,6"</f>
        <v>228,6</v>
      </c>
    </row>
    <row r="236" spans="1:7">
      <c r="A236">
        <v>75</v>
      </c>
      <c r="B236" t="s">
        <v>8</v>
      </c>
      <c r="C236" t="str">
        <f t="shared" ref="C236:D239" si="32">"01144"</f>
        <v>01144</v>
      </c>
      <c r="D236" t="str">
        <f t="shared" si="32"/>
        <v>01144</v>
      </c>
      <c r="E236" t="str">
        <f>"81144"</f>
        <v>81144</v>
      </c>
      <c r="F236" t="str">
        <f>"Supplementary Article/Supplementary Info 2"</f>
        <v>Supplementary Article/Supplementary Info 2</v>
      </c>
      <c r="G236" t="str">
        <f>"with handbrake lever"</f>
        <v>with handbrake lever</v>
      </c>
    </row>
    <row r="237" spans="1:7">
      <c r="A237">
        <v>75</v>
      </c>
      <c r="B237" t="s">
        <v>8</v>
      </c>
      <c r="C237" t="str">
        <f t="shared" si="32"/>
        <v>01144</v>
      </c>
      <c r="D237" t="str">
        <f t="shared" si="32"/>
        <v>01144</v>
      </c>
      <c r="E237" t="str">
        <f>"81144"</f>
        <v>81144</v>
      </c>
      <c r="F237" t="str">
        <f>"for article number"</f>
        <v>for article number</v>
      </c>
      <c r="G237" t="str">
        <f>"01144"</f>
        <v>01144</v>
      </c>
    </row>
    <row r="238" spans="1:7">
      <c r="A238">
        <v>75</v>
      </c>
      <c r="B238" t="s">
        <v>8</v>
      </c>
      <c r="C238" t="str">
        <f t="shared" si="32"/>
        <v>01144</v>
      </c>
      <c r="D238" t="str">
        <f t="shared" si="32"/>
        <v>01144</v>
      </c>
      <c r="E238" t="str">
        <f>"81144"</f>
        <v>81144</v>
      </c>
      <c r="F238" t="str">
        <f>"Diameter [mm]"</f>
        <v>Diameter [mm]</v>
      </c>
      <c r="G238" t="str">
        <f>"203"</f>
        <v>203</v>
      </c>
    </row>
    <row r="239" spans="1:7">
      <c r="A239">
        <v>75</v>
      </c>
      <c r="B239" t="s">
        <v>8</v>
      </c>
      <c r="C239" t="str">
        <f t="shared" si="32"/>
        <v>01144</v>
      </c>
      <c r="D239" t="str">
        <f t="shared" si="32"/>
        <v>01144</v>
      </c>
      <c r="E239" t="str">
        <f>"81144"</f>
        <v>81144</v>
      </c>
      <c r="F239" t="str">
        <f>"Width [mm]"</f>
        <v>Width [mm]</v>
      </c>
      <c r="G239" t="str">
        <f>"31,5"</f>
        <v>31,5</v>
      </c>
    </row>
    <row r="240" spans="1:7">
      <c r="A240">
        <v>76</v>
      </c>
      <c r="B240" t="s">
        <v>8</v>
      </c>
      <c r="C240" t="str">
        <f t="shared" ref="C240:D243" si="33">"01145"</f>
        <v>01145</v>
      </c>
      <c r="D240" t="str">
        <f t="shared" si="33"/>
        <v>01145</v>
      </c>
      <c r="E240" t="str">
        <f>"81145"</f>
        <v>81145</v>
      </c>
      <c r="F240" t="str">
        <f>"Diameter [mm]"</f>
        <v>Diameter [mm]</v>
      </c>
      <c r="G240" t="str">
        <f>"202,6"</f>
        <v>202,6</v>
      </c>
    </row>
    <row r="241" spans="1:7">
      <c r="A241">
        <v>76</v>
      </c>
      <c r="B241" t="s">
        <v>8</v>
      </c>
      <c r="C241" t="str">
        <f t="shared" si="33"/>
        <v>01145</v>
      </c>
      <c r="D241" t="str">
        <f t="shared" si="33"/>
        <v>01145</v>
      </c>
      <c r="E241" t="str">
        <f>"81145"</f>
        <v>81145</v>
      </c>
      <c r="F241" t="str">
        <f>"Width [mm]"</f>
        <v>Width [mm]</v>
      </c>
      <c r="G241" t="str">
        <f>"31,2"</f>
        <v>31,2</v>
      </c>
    </row>
    <row r="242" spans="1:7">
      <c r="A242">
        <v>76</v>
      </c>
      <c r="B242" t="s">
        <v>8</v>
      </c>
      <c r="C242" t="str">
        <f t="shared" si="33"/>
        <v>01145</v>
      </c>
      <c r="D242" t="str">
        <f t="shared" si="33"/>
        <v>01145</v>
      </c>
      <c r="E242" t="str">
        <f>"81145"</f>
        <v>81145</v>
      </c>
      <c r="F242" t="str">
        <f>"for article number"</f>
        <v>for article number</v>
      </c>
      <c r="G242" t="str">
        <f>"01145"</f>
        <v>01145</v>
      </c>
    </row>
    <row r="243" spans="1:7">
      <c r="A243">
        <v>76</v>
      </c>
      <c r="B243" t="s">
        <v>8</v>
      </c>
      <c r="C243" t="str">
        <f t="shared" si="33"/>
        <v>01145</v>
      </c>
      <c r="D243" t="str">
        <f t="shared" si="33"/>
        <v>01145</v>
      </c>
      <c r="E243" t="str">
        <f>"81145"</f>
        <v>81145</v>
      </c>
      <c r="F243" t="str">
        <f>"Supplementary Article/Supplementary Info 2"</f>
        <v>Supplementary Article/Supplementary Info 2</v>
      </c>
      <c r="G243" t="str">
        <f>"with handbrake lever"</f>
        <v>with handbrake lever</v>
      </c>
    </row>
    <row r="244" spans="1:7">
      <c r="A244">
        <v>77</v>
      </c>
      <c r="B244" t="s">
        <v>8</v>
      </c>
      <c r="C244" t="str">
        <f t="shared" ref="C244:D246" si="34">"01165"</f>
        <v>01165</v>
      </c>
      <c r="D244" t="str">
        <f t="shared" si="34"/>
        <v>01165</v>
      </c>
      <c r="E244" t="str">
        <f>"81165"</f>
        <v>81165</v>
      </c>
      <c r="F244" t="str">
        <f>"Width [mm]"</f>
        <v>Width [mm]</v>
      </c>
      <c r="G244" t="str">
        <f>"102"</f>
        <v>102</v>
      </c>
    </row>
    <row r="245" spans="1:7">
      <c r="A245">
        <v>77</v>
      </c>
      <c r="B245" t="s">
        <v>8</v>
      </c>
      <c r="C245" t="str">
        <f t="shared" si="34"/>
        <v>01165</v>
      </c>
      <c r="D245" t="str">
        <f t="shared" si="34"/>
        <v>01165</v>
      </c>
      <c r="E245" t="str">
        <f>"81165"</f>
        <v>81165</v>
      </c>
      <c r="F245" t="str">
        <f>"for article number"</f>
        <v>for article number</v>
      </c>
      <c r="G245" t="str">
        <f>"01165"</f>
        <v>01165</v>
      </c>
    </row>
    <row r="246" spans="1:7">
      <c r="A246">
        <v>77</v>
      </c>
      <c r="B246" t="s">
        <v>8</v>
      </c>
      <c r="C246" t="str">
        <f t="shared" si="34"/>
        <v>01165</v>
      </c>
      <c r="D246" t="str">
        <f t="shared" si="34"/>
        <v>01165</v>
      </c>
      <c r="E246" t="str">
        <f>"81165"</f>
        <v>81165</v>
      </c>
      <c r="F246" t="str">
        <f>"Diameter [mm]"</f>
        <v>Diameter [mm]</v>
      </c>
      <c r="G246" t="str">
        <f>"320"</f>
        <v>320</v>
      </c>
    </row>
    <row r="247" spans="1:7">
      <c r="A247">
        <v>78</v>
      </c>
      <c r="B247" t="s">
        <v>8</v>
      </c>
      <c r="C247" t="str">
        <f t="shared" ref="C247:D249" si="35">"01166"</f>
        <v>01166</v>
      </c>
      <c r="D247" t="str">
        <f t="shared" si="35"/>
        <v>01166</v>
      </c>
      <c r="E247" t="str">
        <f>"81166"</f>
        <v>81166</v>
      </c>
      <c r="F247" t="str">
        <f>"Diameter [mm]"</f>
        <v>Diameter [mm]</v>
      </c>
      <c r="G247" t="str">
        <f>"185"</f>
        <v>185</v>
      </c>
    </row>
    <row r="248" spans="1:7">
      <c r="A248">
        <v>78</v>
      </c>
      <c r="B248" t="s">
        <v>8</v>
      </c>
      <c r="C248" t="str">
        <f t="shared" si="35"/>
        <v>01166</v>
      </c>
      <c r="D248" t="str">
        <f t="shared" si="35"/>
        <v>01166</v>
      </c>
      <c r="E248" t="str">
        <f>"81166"</f>
        <v>81166</v>
      </c>
      <c r="F248" t="str">
        <f>"Width [mm]"</f>
        <v>Width [mm]</v>
      </c>
      <c r="G248" t="str">
        <f>"30"</f>
        <v>30</v>
      </c>
    </row>
    <row r="249" spans="1:7">
      <c r="A249">
        <v>78</v>
      </c>
      <c r="B249" t="s">
        <v>8</v>
      </c>
      <c r="C249" t="str">
        <f t="shared" si="35"/>
        <v>01166</v>
      </c>
      <c r="D249" t="str">
        <f t="shared" si="35"/>
        <v>01166</v>
      </c>
      <c r="E249" t="str">
        <f>"81166"</f>
        <v>81166</v>
      </c>
      <c r="F249" t="str">
        <f>"for article number"</f>
        <v>for article number</v>
      </c>
      <c r="G249" t="str">
        <f>"01166"</f>
        <v>01166</v>
      </c>
    </row>
    <row r="250" spans="1:7">
      <c r="A250">
        <v>79</v>
      </c>
      <c r="B250" t="s">
        <v>8</v>
      </c>
      <c r="C250" t="str">
        <f t="shared" ref="C250:D252" si="36">"01167"</f>
        <v>01167</v>
      </c>
      <c r="D250" t="str">
        <f t="shared" si="36"/>
        <v>01167</v>
      </c>
      <c r="E250" t="str">
        <f>"81167"</f>
        <v>81167</v>
      </c>
      <c r="F250" t="str">
        <f>"Width [mm]"</f>
        <v>Width [mm]</v>
      </c>
      <c r="G250" t="str">
        <f>"27"</f>
        <v>27</v>
      </c>
    </row>
    <row r="251" spans="1:7">
      <c r="A251">
        <v>79</v>
      </c>
      <c r="B251" t="s">
        <v>8</v>
      </c>
      <c r="C251" t="str">
        <f t="shared" si="36"/>
        <v>01167</v>
      </c>
      <c r="D251" t="str">
        <f t="shared" si="36"/>
        <v>01167</v>
      </c>
      <c r="E251" t="str">
        <f>"81167"</f>
        <v>81167</v>
      </c>
      <c r="F251" t="str">
        <f>"for article number"</f>
        <v>for article number</v>
      </c>
      <c r="G251" t="str">
        <f>"01167"</f>
        <v>01167</v>
      </c>
    </row>
    <row r="252" spans="1:7">
      <c r="A252">
        <v>79</v>
      </c>
      <c r="B252" t="s">
        <v>8</v>
      </c>
      <c r="C252" t="str">
        <f t="shared" si="36"/>
        <v>01167</v>
      </c>
      <c r="D252" t="str">
        <f t="shared" si="36"/>
        <v>01167</v>
      </c>
      <c r="E252" t="str">
        <f>"81167"</f>
        <v>81167</v>
      </c>
      <c r="F252" t="str">
        <f>"Diameter [mm]"</f>
        <v>Diameter [mm]</v>
      </c>
      <c r="G252" t="str">
        <f>"180"</f>
        <v>180</v>
      </c>
    </row>
    <row r="253" spans="1:7">
      <c r="A253">
        <v>80</v>
      </c>
      <c r="B253" t="s">
        <v>8</v>
      </c>
      <c r="C253" t="str">
        <f t="shared" ref="C253:D256" si="37">"01168"</f>
        <v>01168</v>
      </c>
      <c r="D253" t="str">
        <f t="shared" si="37"/>
        <v>01168</v>
      </c>
      <c r="E253" t="str">
        <f>"81168"</f>
        <v>81168</v>
      </c>
      <c r="F253" t="str">
        <f>"Width [mm]"</f>
        <v>Width [mm]</v>
      </c>
      <c r="G253" t="str">
        <f>"29"</f>
        <v>29</v>
      </c>
    </row>
    <row r="254" spans="1:7">
      <c r="A254">
        <v>80</v>
      </c>
      <c r="B254" t="s">
        <v>8</v>
      </c>
      <c r="C254" t="str">
        <f t="shared" si="37"/>
        <v>01168</v>
      </c>
      <c r="D254" t="str">
        <f t="shared" si="37"/>
        <v>01168</v>
      </c>
      <c r="E254" t="str">
        <f>"81168"</f>
        <v>81168</v>
      </c>
      <c r="F254" t="str">
        <f>"for article number"</f>
        <v>for article number</v>
      </c>
      <c r="G254" t="str">
        <f>"01168"</f>
        <v>01168</v>
      </c>
    </row>
    <row r="255" spans="1:7">
      <c r="A255">
        <v>80</v>
      </c>
      <c r="B255" t="s">
        <v>8</v>
      </c>
      <c r="C255" t="str">
        <f t="shared" si="37"/>
        <v>01168</v>
      </c>
      <c r="D255" t="str">
        <f t="shared" si="37"/>
        <v>01168</v>
      </c>
      <c r="E255" t="str">
        <f>"81168"</f>
        <v>81168</v>
      </c>
      <c r="F255" t="str">
        <f>"Supplementary Article/Supplementary Info 2"</f>
        <v>Supplementary Article/Supplementary Info 2</v>
      </c>
      <c r="G255" t="str">
        <f>"with handbrake lever"</f>
        <v>with handbrake lever</v>
      </c>
    </row>
    <row r="256" spans="1:7">
      <c r="A256">
        <v>80</v>
      </c>
      <c r="B256" t="s">
        <v>8</v>
      </c>
      <c r="C256" t="str">
        <f t="shared" si="37"/>
        <v>01168</v>
      </c>
      <c r="D256" t="str">
        <f t="shared" si="37"/>
        <v>01168</v>
      </c>
      <c r="E256" t="str">
        <f>"81168"</f>
        <v>81168</v>
      </c>
      <c r="F256" t="str">
        <f>"Diameter [mm]"</f>
        <v>Diameter [mm]</v>
      </c>
      <c r="G256" t="str">
        <f>"200"</f>
        <v>200</v>
      </c>
    </row>
    <row r="257" spans="1:7">
      <c r="A257">
        <v>81</v>
      </c>
      <c r="B257" t="s">
        <v>8</v>
      </c>
      <c r="C257" t="str">
        <f t="shared" ref="C257:D260" si="38">"01169"</f>
        <v>01169</v>
      </c>
      <c r="D257" t="str">
        <f t="shared" si="38"/>
        <v>01169</v>
      </c>
      <c r="E257" t="str">
        <f>"81169"</f>
        <v>81169</v>
      </c>
      <c r="F257" t="str">
        <f>"Supplementary Article/Supplementary Info 2"</f>
        <v>Supplementary Article/Supplementary Info 2</v>
      </c>
      <c r="G257" t="str">
        <f>"with handbrake lever"</f>
        <v>with handbrake lever</v>
      </c>
    </row>
    <row r="258" spans="1:7">
      <c r="A258">
        <v>81</v>
      </c>
      <c r="B258" t="s">
        <v>8</v>
      </c>
      <c r="C258" t="str">
        <f t="shared" si="38"/>
        <v>01169</v>
      </c>
      <c r="D258" t="str">
        <f t="shared" si="38"/>
        <v>01169</v>
      </c>
      <c r="E258" t="str">
        <f>"81169"</f>
        <v>81169</v>
      </c>
      <c r="F258" t="str">
        <f>"Diameter [mm]"</f>
        <v>Diameter [mm]</v>
      </c>
      <c r="G258" t="str">
        <f>"295"</f>
        <v>295</v>
      </c>
    </row>
    <row r="259" spans="1:7">
      <c r="A259">
        <v>81</v>
      </c>
      <c r="B259" t="s">
        <v>8</v>
      </c>
      <c r="C259" t="str">
        <f t="shared" si="38"/>
        <v>01169</v>
      </c>
      <c r="D259" t="str">
        <f t="shared" si="38"/>
        <v>01169</v>
      </c>
      <c r="E259" t="str">
        <f>"81169"</f>
        <v>81169</v>
      </c>
      <c r="F259" t="str">
        <f>"Width [mm]"</f>
        <v>Width [mm]</v>
      </c>
      <c r="G259" t="str">
        <f>"52"</f>
        <v>52</v>
      </c>
    </row>
    <row r="260" spans="1:7">
      <c r="A260">
        <v>81</v>
      </c>
      <c r="B260" t="s">
        <v>8</v>
      </c>
      <c r="C260" t="str">
        <f t="shared" si="38"/>
        <v>01169</v>
      </c>
      <c r="D260" t="str">
        <f t="shared" si="38"/>
        <v>01169</v>
      </c>
      <c r="E260" t="str">
        <f>"81169"</f>
        <v>81169</v>
      </c>
      <c r="F260" t="str">
        <f>"for article number"</f>
        <v>for article number</v>
      </c>
      <c r="G260" t="str">
        <f>"01169"</f>
        <v>01169</v>
      </c>
    </row>
    <row r="261" spans="1:7">
      <c r="A261">
        <v>82</v>
      </c>
      <c r="B261" t="s">
        <v>8</v>
      </c>
      <c r="C261" t="str">
        <f t="shared" ref="C261:D263" si="39">"01171"</f>
        <v>01171</v>
      </c>
      <c r="D261" t="str">
        <f t="shared" si="39"/>
        <v>01171</v>
      </c>
      <c r="E261" t="str">
        <f>"81171"</f>
        <v>81171</v>
      </c>
      <c r="F261" t="str">
        <f>"Diameter [mm]"</f>
        <v>Diameter [mm]</v>
      </c>
      <c r="G261" t="str">
        <f>"295"</f>
        <v>295</v>
      </c>
    </row>
    <row r="262" spans="1:7">
      <c r="A262">
        <v>82</v>
      </c>
      <c r="B262" t="s">
        <v>8</v>
      </c>
      <c r="C262" t="str">
        <f t="shared" si="39"/>
        <v>01171</v>
      </c>
      <c r="D262" t="str">
        <f t="shared" si="39"/>
        <v>01171</v>
      </c>
      <c r="E262" t="str">
        <f>"81171"</f>
        <v>81171</v>
      </c>
      <c r="F262" t="str">
        <f>"Width [mm]"</f>
        <v>Width [mm]</v>
      </c>
      <c r="G262" t="str">
        <f>"50"</f>
        <v>50</v>
      </c>
    </row>
    <row r="263" spans="1:7">
      <c r="A263">
        <v>82</v>
      </c>
      <c r="B263" t="s">
        <v>8</v>
      </c>
      <c r="C263" t="str">
        <f t="shared" si="39"/>
        <v>01171</v>
      </c>
      <c r="D263" t="str">
        <f t="shared" si="39"/>
        <v>01171</v>
      </c>
      <c r="E263" t="str">
        <f>"81171"</f>
        <v>81171</v>
      </c>
      <c r="F263" t="str">
        <f>"for article number"</f>
        <v>for article number</v>
      </c>
      <c r="G263" t="str">
        <f>"01171"</f>
        <v>01171</v>
      </c>
    </row>
    <row r="264" spans="1:7">
      <c r="A264">
        <v>83</v>
      </c>
      <c r="B264" t="s">
        <v>8</v>
      </c>
      <c r="C264" t="str">
        <f t="shared" ref="C264:D266" si="40">"01172"</f>
        <v>01172</v>
      </c>
      <c r="D264" t="str">
        <f t="shared" si="40"/>
        <v>01172</v>
      </c>
      <c r="E264" t="str">
        <f>"81172"</f>
        <v>81172</v>
      </c>
      <c r="F264" t="str">
        <f>"Width [mm]"</f>
        <v>Width [mm]</v>
      </c>
      <c r="G264" t="str">
        <f>"30"</f>
        <v>30</v>
      </c>
    </row>
    <row r="265" spans="1:7">
      <c r="A265">
        <v>83</v>
      </c>
      <c r="B265" t="s">
        <v>8</v>
      </c>
      <c r="C265" t="str">
        <f t="shared" si="40"/>
        <v>01172</v>
      </c>
      <c r="D265" t="str">
        <f t="shared" si="40"/>
        <v>01172</v>
      </c>
      <c r="E265" t="str">
        <f>"81172"</f>
        <v>81172</v>
      </c>
      <c r="F265" t="str">
        <f>"for article number"</f>
        <v>for article number</v>
      </c>
      <c r="G265" t="str">
        <f>"01172"</f>
        <v>01172</v>
      </c>
    </row>
    <row r="266" spans="1:7">
      <c r="A266">
        <v>83</v>
      </c>
      <c r="B266" t="s">
        <v>8</v>
      </c>
      <c r="C266" t="str">
        <f t="shared" si="40"/>
        <v>01172</v>
      </c>
      <c r="D266" t="str">
        <f t="shared" si="40"/>
        <v>01172</v>
      </c>
      <c r="E266" t="str">
        <f>"81172"</f>
        <v>81172</v>
      </c>
      <c r="F266" t="str">
        <f>"Diameter [mm]"</f>
        <v>Diameter [mm]</v>
      </c>
      <c r="G266" t="str">
        <f>"180"</f>
        <v>180</v>
      </c>
    </row>
    <row r="267" spans="1:7">
      <c r="A267">
        <v>84</v>
      </c>
      <c r="B267" t="s">
        <v>8</v>
      </c>
      <c r="C267" t="str">
        <f t="shared" ref="C267:D269" si="41">"01173"</f>
        <v>01173</v>
      </c>
      <c r="D267" t="str">
        <f t="shared" si="41"/>
        <v>01173</v>
      </c>
      <c r="E267" t="str">
        <f>"81173"</f>
        <v>81173</v>
      </c>
      <c r="F267" t="str">
        <f>"Width [mm]"</f>
        <v>Width [mm]</v>
      </c>
      <c r="G267" t="str">
        <f>"37"</f>
        <v>37</v>
      </c>
    </row>
    <row r="268" spans="1:7">
      <c r="A268">
        <v>84</v>
      </c>
      <c r="B268" t="s">
        <v>8</v>
      </c>
      <c r="C268" t="str">
        <f t="shared" si="41"/>
        <v>01173</v>
      </c>
      <c r="D268" t="str">
        <f t="shared" si="41"/>
        <v>01173</v>
      </c>
      <c r="E268" t="str">
        <f>"81173"</f>
        <v>81173</v>
      </c>
      <c r="F268" t="str">
        <f>"for article number"</f>
        <v>for article number</v>
      </c>
      <c r="G268" t="str">
        <f>"01173"</f>
        <v>01173</v>
      </c>
    </row>
    <row r="269" spans="1:7">
      <c r="A269">
        <v>84</v>
      </c>
      <c r="B269" t="s">
        <v>8</v>
      </c>
      <c r="C269" t="str">
        <f t="shared" si="41"/>
        <v>01173</v>
      </c>
      <c r="D269" t="str">
        <f t="shared" si="41"/>
        <v>01173</v>
      </c>
      <c r="E269" t="str">
        <f>"81173"</f>
        <v>81173</v>
      </c>
      <c r="F269" t="str">
        <f>"Diameter [mm]"</f>
        <v>Diameter [mm]</v>
      </c>
      <c r="G269" t="str">
        <f>"180"</f>
        <v>180</v>
      </c>
    </row>
    <row r="270" spans="1:7">
      <c r="A270">
        <v>85</v>
      </c>
      <c r="B270" t="s">
        <v>8</v>
      </c>
      <c r="C270" t="str">
        <f t="shared" ref="C270:D272" si="42">"01174"</f>
        <v>01174</v>
      </c>
      <c r="D270" t="str">
        <f t="shared" si="42"/>
        <v>01174</v>
      </c>
      <c r="E270" t="str">
        <f>"81174"</f>
        <v>81174</v>
      </c>
      <c r="F270" t="str">
        <f>"Diameter [mm]"</f>
        <v>Diameter [mm]</v>
      </c>
      <c r="G270" t="str">
        <f>"173"</f>
        <v>173</v>
      </c>
    </row>
    <row r="271" spans="1:7">
      <c r="A271">
        <v>85</v>
      </c>
      <c r="B271" t="s">
        <v>8</v>
      </c>
      <c r="C271" t="str">
        <f t="shared" si="42"/>
        <v>01174</v>
      </c>
      <c r="D271" t="str">
        <f t="shared" si="42"/>
        <v>01174</v>
      </c>
      <c r="E271" t="str">
        <f>"81174"</f>
        <v>81174</v>
      </c>
      <c r="F271" t="str">
        <f>"Width [mm]"</f>
        <v>Width [mm]</v>
      </c>
      <c r="G271" t="str">
        <f>"34"</f>
        <v>34</v>
      </c>
    </row>
    <row r="272" spans="1:7">
      <c r="A272">
        <v>85</v>
      </c>
      <c r="B272" t="s">
        <v>8</v>
      </c>
      <c r="C272" t="str">
        <f t="shared" si="42"/>
        <v>01174</v>
      </c>
      <c r="D272" t="str">
        <f t="shared" si="42"/>
        <v>01174</v>
      </c>
      <c r="E272" t="str">
        <f>"81174"</f>
        <v>81174</v>
      </c>
      <c r="F272" t="str">
        <f>"for article number"</f>
        <v>for article number</v>
      </c>
      <c r="G272" t="str">
        <f>"01174"</f>
        <v>01174</v>
      </c>
    </row>
    <row r="273" spans="1:7">
      <c r="A273">
        <v>86</v>
      </c>
      <c r="B273" t="s">
        <v>7</v>
      </c>
      <c r="C273" t="str">
        <f t="shared" ref="C273:D277" si="43">"N17034"</f>
        <v>N17034</v>
      </c>
      <c r="D273" t="str">
        <f t="shared" si="43"/>
        <v>N17034</v>
      </c>
      <c r="E273" t="str">
        <f>""</f>
        <v/>
      </c>
      <c r="F273" t="str">
        <f>"Equipment Variant"</f>
        <v>Equipment Variant</v>
      </c>
      <c r="G273" t="str">
        <f>"N17034"</f>
        <v>N17034</v>
      </c>
    </row>
    <row r="274" spans="1:7">
      <c r="A274">
        <v>86</v>
      </c>
      <c r="B274" t="s">
        <v>7</v>
      </c>
      <c r="C274" t="str">
        <f t="shared" si="43"/>
        <v>N17034</v>
      </c>
      <c r="D274" t="str">
        <f t="shared" si="43"/>
        <v>N17034</v>
      </c>
      <c r="E274" t="str">
        <f>""</f>
        <v/>
      </c>
      <c r="F274" t="str">
        <f>"Thread Size"</f>
        <v>Thread Size</v>
      </c>
      <c r="G274" t="str">
        <f>"M12X1.5R"</f>
        <v>M12X1.5R</v>
      </c>
    </row>
    <row r="275" spans="1:7">
      <c r="A275">
        <v>86</v>
      </c>
      <c r="B275" t="s">
        <v>7</v>
      </c>
      <c r="C275" t="str">
        <f t="shared" si="43"/>
        <v>N17034</v>
      </c>
      <c r="D275" t="str">
        <f t="shared" si="43"/>
        <v>N17034</v>
      </c>
      <c r="E275" t="str">
        <f>""</f>
        <v/>
      </c>
      <c r="F275" t="str">
        <f>"Overall Length [mm]"</f>
        <v>Overall Length [mm]</v>
      </c>
      <c r="G275" t="str">
        <f>"13,8"</f>
        <v>13,8</v>
      </c>
    </row>
    <row r="276" spans="1:7">
      <c r="A276">
        <v>86</v>
      </c>
      <c r="B276" t="s">
        <v>7</v>
      </c>
      <c r="C276" t="str">
        <f t="shared" si="43"/>
        <v>N17034</v>
      </c>
      <c r="D276" t="str">
        <f t="shared" si="43"/>
        <v>N17034</v>
      </c>
      <c r="E276" t="str">
        <f>""</f>
        <v/>
      </c>
      <c r="F276" t="str">
        <f>"Spanner Size"</f>
        <v>Spanner Size</v>
      </c>
      <c r="G276" t="str">
        <f>"18"</f>
        <v>18</v>
      </c>
    </row>
    <row r="277" spans="1:7">
      <c r="A277">
        <v>86</v>
      </c>
      <c r="B277" t="s">
        <v>7</v>
      </c>
      <c r="C277" t="str">
        <f t="shared" si="43"/>
        <v>N17034</v>
      </c>
      <c r="D277" t="str">
        <f t="shared" si="43"/>
        <v>N17034</v>
      </c>
      <c r="E277" t="str">
        <f>""</f>
        <v/>
      </c>
      <c r="F277" t="str">
        <f>"DIN / ISO"</f>
        <v>DIN / ISO</v>
      </c>
      <c r="G277" t="str">
        <f>"DIN 6927"</f>
        <v>DIN 6927</v>
      </c>
    </row>
    <row r="278" spans="1:7">
      <c r="A278">
        <v>89</v>
      </c>
      <c r="B278" t="s">
        <v>7</v>
      </c>
      <c r="C278" t="str">
        <f>"R10051"</f>
        <v>R10051</v>
      </c>
      <c r="D278" t="str">
        <f>"R10051"</f>
        <v>R10051</v>
      </c>
      <c r="E278" t="str">
        <f>""</f>
        <v/>
      </c>
      <c r="F278" t="str">
        <f t="shared" ref="F278:F283" si="44">"Equipment Variant"</f>
        <v>Equipment Variant</v>
      </c>
      <c r="G278" t="str">
        <f>"R10051"</f>
        <v>R10051</v>
      </c>
    </row>
    <row r="279" spans="1:7">
      <c r="A279">
        <v>90</v>
      </c>
      <c r="B279" t="s">
        <v>7</v>
      </c>
      <c r="C279" t="str">
        <f>"R10052"</f>
        <v>R10052</v>
      </c>
      <c r="D279" t="str">
        <f>"R10052"</f>
        <v>R10052</v>
      </c>
      <c r="E279" t="str">
        <f>""</f>
        <v/>
      </c>
      <c r="F279" t="str">
        <f t="shared" si="44"/>
        <v>Equipment Variant</v>
      </c>
      <c r="G279" t="str">
        <f>"R10052"</f>
        <v>R10052</v>
      </c>
    </row>
    <row r="280" spans="1:7">
      <c r="A280">
        <v>91</v>
      </c>
      <c r="B280" t="s">
        <v>7</v>
      </c>
      <c r="C280" t="str">
        <f>"R10053"</f>
        <v>R10053</v>
      </c>
      <c r="D280" t="str">
        <f>"R10053"</f>
        <v>R10053</v>
      </c>
      <c r="E280" t="str">
        <f>""</f>
        <v/>
      </c>
      <c r="F280" t="str">
        <f t="shared" si="44"/>
        <v>Equipment Variant</v>
      </c>
      <c r="G280" t="str">
        <f>"R10053"</f>
        <v>R10053</v>
      </c>
    </row>
    <row r="281" spans="1:7">
      <c r="A281">
        <v>92</v>
      </c>
      <c r="B281" t="s">
        <v>7</v>
      </c>
      <c r="C281" t="str">
        <f>"R10054"</f>
        <v>R10054</v>
      </c>
      <c r="D281" t="str">
        <f>"R10054"</f>
        <v>R10054</v>
      </c>
      <c r="E281" t="str">
        <f>""</f>
        <v/>
      </c>
      <c r="F281" t="str">
        <f t="shared" si="44"/>
        <v>Equipment Variant</v>
      </c>
      <c r="G281" t="str">
        <f>"R10054"</f>
        <v>R10054</v>
      </c>
    </row>
    <row r="282" spans="1:7">
      <c r="A282">
        <v>93</v>
      </c>
      <c r="B282" t="s">
        <v>7</v>
      </c>
      <c r="C282" t="str">
        <f>"R10069"</f>
        <v>R10069</v>
      </c>
      <c r="D282" t="str">
        <f>"R10069"</f>
        <v>R10069</v>
      </c>
      <c r="E282" t="str">
        <f>""</f>
        <v/>
      </c>
      <c r="F282" t="str">
        <f t="shared" si="44"/>
        <v>Equipment Variant</v>
      </c>
      <c r="G282" t="str">
        <f>"R10069"</f>
        <v>R10069</v>
      </c>
    </row>
    <row r="283" spans="1:7">
      <c r="A283">
        <v>94</v>
      </c>
      <c r="B283" t="s">
        <v>7</v>
      </c>
      <c r="C283" t="str">
        <f>"R10120KIT"</f>
        <v>R10120KIT</v>
      </c>
      <c r="D283" t="str">
        <f>"R10120 KIT"</f>
        <v>R10120 KIT</v>
      </c>
      <c r="E283" t="str">
        <f>""</f>
        <v/>
      </c>
      <c r="F283" t="str">
        <f t="shared" si="44"/>
        <v>Equipment Variant</v>
      </c>
      <c r="G283" t="str">
        <f>"R10120 KIT"</f>
        <v>R10120 KIT</v>
      </c>
    </row>
    <row r="284" spans="1:7">
      <c r="A284">
        <v>95</v>
      </c>
      <c r="B284" t="s">
        <v>8</v>
      </c>
      <c r="C284" t="str">
        <f t="shared" ref="C284:D288" si="45">"05P1168K"</f>
        <v>05P1168K</v>
      </c>
      <c r="D284" t="str">
        <f t="shared" si="45"/>
        <v>05P1168K</v>
      </c>
      <c r="E284" t="str">
        <f>"29095"</f>
        <v>29095</v>
      </c>
      <c r="F284" t="str">
        <f>"Brake System"</f>
        <v>Brake System</v>
      </c>
      <c r="G284" t="str">
        <f>"KNORR SB6000"</f>
        <v>KNORR SB6000</v>
      </c>
    </row>
    <row r="285" spans="1:7">
      <c r="A285">
        <v>95</v>
      </c>
      <c r="B285" t="s">
        <v>8</v>
      </c>
      <c r="C285" t="str">
        <f t="shared" si="45"/>
        <v>05P1168K</v>
      </c>
      <c r="D285" t="str">
        <f t="shared" si="45"/>
        <v>05P1168K</v>
      </c>
      <c r="E285" t="str">
        <f>"29095"</f>
        <v>29095</v>
      </c>
      <c r="F285" t="str">
        <f>"for article number"</f>
        <v>for article number</v>
      </c>
      <c r="G285" t="str">
        <f>"05P1168K"</f>
        <v>05P1168K</v>
      </c>
    </row>
    <row r="286" spans="1:7">
      <c r="A286">
        <v>95</v>
      </c>
      <c r="B286" t="s">
        <v>8</v>
      </c>
      <c r="C286" t="str">
        <f t="shared" si="45"/>
        <v>05P1168K</v>
      </c>
      <c r="D286" t="str">
        <f t="shared" si="45"/>
        <v>05P1168K</v>
      </c>
      <c r="E286" t="str">
        <f>"29095"</f>
        <v>29095</v>
      </c>
      <c r="F286" t="str">
        <f>"Height [mm]"</f>
        <v>Height [mm]</v>
      </c>
      <c r="G286" t="str">
        <f>"92,5"</f>
        <v>92,5</v>
      </c>
    </row>
    <row r="287" spans="1:7">
      <c r="A287">
        <v>95</v>
      </c>
      <c r="B287" t="s">
        <v>8</v>
      </c>
      <c r="C287" t="str">
        <f t="shared" si="45"/>
        <v>05P1168K</v>
      </c>
      <c r="D287" t="str">
        <f t="shared" si="45"/>
        <v>05P1168K</v>
      </c>
      <c r="E287" t="str">
        <f>"29095"</f>
        <v>29095</v>
      </c>
      <c r="F287" t="str">
        <f>"Thickness [mm]"</f>
        <v>Thickness [mm]</v>
      </c>
      <c r="G287" t="str">
        <f>"30"</f>
        <v>30</v>
      </c>
    </row>
    <row r="288" spans="1:7">
      <c r="A288">
        <v>95</v>
      </c>
      <c r="B288" t="s">
        <v>8</v>
      </c>
      <c r="C288" t="str">
        <f t="shared" si="45"/>
        <v>05P1168K</v>
      </c>
      <c r="D288" t="str">
        <f t="shared" si="45"/>
        <v>05P1168K</v>
      </c>
      <c r="E288" t="str">
        <f>"29095"</f>
        <v>29095</v>
      </c>
      <c r="F288" t="str">
        <f>"Width [mm]"</f>
        <v>Width [mm]</v>
      </c>
      <c r="G288" t="str">
        <f>"210,7"</f>
        <v>210,7</v>
      </c>
    </row>
    <row r="289" spans="1:7">
      <c r="A289">
        <v>96</v>
      </c>
      <c r="B289" t="s">
        <v>8</v>
      </c>
      <c r="C289" t="str">
        <f t="shared" ref="C289:D295" si="46">"05P1169K"</f>
        <v>05P1169K</v>
      </c>
      <c r="D289" t="str">
        <f t="shared" si="46"/>
        <v>05P1169K</v>
      </c>
      <c r="E289" t="str">
        <f t="shared" ref="E289:E295" si="47">"29115"</f>
        <v>29115</v>
      </c>
      <c r="F289" t="str">
        <f>"Width 2 [mm]"</f>
        <v>Width 2 [mm]</v>
      </c>
      <c r="G289" t="str">
        <f>"185"</f>
        <v>185</v>
      </c>
    </row>
    <row r="290" spans="1:7">
      <c r="A290">
        <v>96</v>
      </c>
      <c r="B290" t="s">
        <v>8</v>
      </c>
      <c r="C290" t="str">
        <f t="shared" si="46"/>
        <v>05P1169K</v>
      </c>
      <c r="D290" t="str">
        <f t="shared" si="46"/>
        <v>05P1169K</v>
      </c>
      <c r="E290" t="str">
        <f t="shared" si="47"/>
        <v>29115</v>
      </c>
      <c r="F290" t="str">
        <f>"Thickness/Strength 1 [mm]"</f>
        <v>Thickness/Strength 1 [mm]</v>
      </c>
      <c r="G290" t="str">
        <f>"27"</f>
        <v>27</v>
      </c>
    </row>
    <row r="291" spans="1:7">
      <c r="A291">
        <v>96</v>
      </c>
      <c r="B291" t="s">
        <v>8</v>
      </c>
      <c r="C291" t="str">
        <f t="shared" si="46"/>
        <v>05P1169K</v>
      </c>
      <c r="D291" t="str">
        <f t="shared" si="46"/>
        <v>05P1169K</v>
      </c>
      <c r="E291" t="str">
        <f t="shared" si="47"/>
        <v>29115</v>
      </c>
      <c r="F291" t="str">
        <f>"Width 1 [mm]"</f>
        <v>Width 1 [mm]</v>
      </c>
      <c r="G291" t="str">
        <f>"173,5"</f>
        <v>173,5</v>
      </c>
    </row>
    <row r="292" spans="1:7">
      <c r="A292">
        <v>96</v>
      </c>
      <c r="B292" t="s">
        <v>8</v>
      </c>
      <c r="C292" t="str">
        <f t="shared" si="46"/>
        <v>05P1169K</v>
      </c>
      <c r="D292" t="str">
        <f t="shared" si="46"/>
        <v>05P1169K</v>
      </c>
      <c r="E292" t="str">
        <f t="shared" si="47"/>
        <v>29115</v>
      </c>
      <c r="F292" t="str">
        <f>"Brake System"</f>
        <v>Brake System</v>
      </c>
      <c r="G292" t="str">
        <f>"KNORR SB 5000"</f>
        <v>KNORR SB 5000</v>
      </c>
    </row>
    <row r="293" spans="1:7">
      <c r="A293">
        <v>96</v>
      </c>
      <c r="B293" t="s">
        <v>8</v>
      </c>
      <c r="C293" t="str">
        <f t="shared" si="46"/>
        <v>05P1169K</v>
      </c>
      <c r="D293" t="str">
        <f t="shared" si="46"/>
        <v>05P1169K</v>
      </c>
      <c r="E293" t="str">
        <f t="shared" si="47"/>
        <v>29115</v>
      </c>
      <c r="F293" t="str">
        <f>"for article number"</f>
        <v>for article number</v>
      </c>
      <c r="G293" t="str">
        <f>"05P1169K"</f>
        <v>05P1169K</v>
      </c>
    </row>
    <row r="294" spans="1:7">
      <c r="A294">
        <v>96</v>
      </c>
      <c r="B294" t="s">
        <v>8</v>
      </c>
      <c r="C294" t="str">
        <f t="shared" si="46"/>
        <v>05P1169K</v>
      </c>
      <c r="D294" t="str">
        <f t="shared" si="46"/>
        <v>05P1169K</v>
      </c>
      <c r="E294" t="str">
        <f t="shared" si="47"/>
        <v>29115</v>
      </c>
      <c r="F294" t="str">
        <f>"Height [mm]"</f>
        <v>Height [mm]</v>
      </c>
      <c r="G294" t="str">
        <f>"84"</f>
        <v>84</v>
      </c>
    </row>
    <row r="295" spans="1:7">
      <c r="A295">
        <v>96</v>
      </c>
      <c r="B295" t="s">
        <v>8</v>
      </c>
      <c r="C295" t="str">
        <f t="shared" si="46"/>
        <v>05P1169K</v>
      </c>
      <c r="D295" t="str">
        <f t="shared" si="46"/>
        <v>05P1169K</v>
      </c>
      <c r="E295" t="str">
        <f t="shared" si="47"/>
        <v>29115</v>
      </c>
      <c r="F295" t="str">
        <f>"Thickness/Strength 2 [mm]"</f>
        <v>Thickness/Strength 2 [mm]</v>
      </c>
      <c r="G295" t="str">
        <f>"34"</f>
        <v>34</v>
      </c>
    </row>
    <row r="296" spans="1:7">
      <c r="A296">
        <v>97</v>
      </c>
      <c r="B296" t="s">
        <v>8</v>
      </c>
      <c r="C296" t="str">
        <f t="shared" ref="C296:D300" si="48">"05P1173K"</f>
        <v>05P1173K</v>
      </c>
      <c r="D296" t="str">
        <f t="shared" si="48"/>
        <v>05P1173K</v>
      </c>
      <c r="E296" t="str">
        <f>"29087"</f>
        <v>29087</v>
      </c>
      <c r="F296" t="str">
        <f>"Width [mm]"</f>
        <v>Width [mm]</v>
      </c>
      <c r="G296" t="str">
        <f>"248"</f>
        <v>248</v>
      </c>
    </row>
    <row r="297" spans="1:7">
      <c r="A297">
        <v>97</v>
      </c>
      <c r="B297" t="s">
        <v>8</v>
      </c>
      <c r="C297" t="str">
        <f t="shared" si="48"/>
        <v>05P1173K</v>
      </c>
      <c r="D297" t="str">
        <f t="shared" si="48"/>
        <v>05P1173K</v>
      </c>
      <c r="E297" t="str">
        <f>"29087"</f>
        <v>29087</v>
      </c>
      <c r="F297" t="str">
        <f>"Brake System"</f>
        <v>Brake System</v>
      </c>
      <c r="G297" t="str">
        <f>"KNORR SB7600"</f>
        <v>KNORR SB7600</v>
      </c>
    </row>
    <row r="298" spans="1:7">
      <c r="A298">
        <v>97</v>
      </c>
      <c r="B298" t="s">
        <v>8</v>
      </c>
      <c r="C298" t="str">
        <f t="shared" si="48"/>
        <v>05P1173K</v>
      </c>
      <c r="D298" t="str">
        <f t="shared" si="48"/>
        <v>05P1173K</v>
      </c>
      <c r="E298" t="str">
        <f>"29087"</f>
        <v>29087</v>
      </c>
      <c r="F298" t="str">
        <f>"Height [mm]"</f>
        <v>Height [mm]</v>
      </c>
      <c r="G298" t="str">
        <f>"108"</f>
        <v>108</v>
      </c>
    </row>
    <row r="299" spans="1:7">
      <c r="A299">
        <v>97</v>
      </c>
      <c r="B299" t="s">
        <v>8</v>
      </c>
      <c r="C299" t="str">
        <f t="shared" si="48"/>
        <v>05P1173K</v>
      </c>
      <c r="D299" t="str">
        <f t="shared" si="48"/>
        <v>05P1173K</v>
      </c>
      <c r="E299" t="str">
        <f>"29087"</f>
        <v>29087</v>
      </c>
      <c r="F299" t="str">
        <f>"Thickness [mm]"</f>
        <v>Thickness [mm]</v>
      </c>
      <c r="G299" t="str">
        <f>"30"</f>
        <v>30</v>
      </c>
    </row>
    <row r="300" spans="1:7">
      <c r="A300">
        <v>97</v>
      </c>
      <c r="B300" t="s">
        <v>8</v>
      </c>
      <c r="C300" t="str">
        <f t="shared" si="48"/>
        <v>05P1173K</v>
      </c>
      <c r="D300" t="str">
        <f t="shared" si="48"/>
        <v>05P1173K</v>
      </c>
      <c r="E300" t="str">
        <f>"29087"</f>
        <v>29087</v>
      </c>
      <c r="F300" t="str">
        <f>"for article number"</f>
        <v>for article number</v>
      </c>
      <c r="G300" t="str">
        <f>"05P1173K"</f>
        <v>05P1173K</v>
      </c>
    </row>
    <row r="301" spans="1:7">
      <c r="A301">
        <v>98</v>
      </c>
      <c r="B301" t="s">
        <v>8</v>
      </c>
      <c r="C301" t="str">
        <f t="shared" ref="C301:D305" si="49">"05P1174K"</f>
        <v>05P1174K</v>
      </c>
      <c r="D301" t="str">
        <f t="shared" si="49"/>
        <v>05P1174K</v>
      </c>
      <c r="E301" t="str">
        <f>"29095"</f>
        <v>29095</v>
      </c>
      <c r="F301" t="str">
        <f>"Thickness [mm]"</f>
        <v>Thickness [mm]</v>
      </c>
      <c r="G301" t="str">
        <f>"30"</f>
        <v>30</v>
      </c>
    </row>
    <row r="302" spans="1:7">
      <c r="A302">
        <v>98</v>
      </c>
      <c r="B302" t="s">
        <v>8</v>
      </c>
      <c r="C302" t="str">
        <f t="shared" si="49"/>
        <v>05P1174K</v>
      </c>
      <c r="D302" t="str">
        <f t="shared" si="49"/>
        <v>05P1174K</v>
      </c>
      <c r="E302" t="str">
        <f>"29095"</f>
        <v>29095</v>
      </c>
      <c r="F302" t="str">
        <f>"Brake System"</f>
        <v>Brake System</v>
      </c>
      <c r="G302" t="str">
        <f>"KNORR SB 600"</f>
        <v>KNORR SB 600</v>
      </c>
    </row>
    <row r="303" spans="1:7">
      <c r="A303">
        <v>98</v>
      </c>
      <c r="B303" t="s">
        <v>8</v>
      </c>
      <c r="C303" t="str">
        <f t="shared" si="49"/>
        <v>05P1174K</v>
      </c>
      <c r="D303" t="str">
        <f t="shared" si="49"/>
        <v>05P1174K</v>
      </c>
      <c r="E303" t="str">
        <f>"29095"</f>
        <v>29095</v>
      </c>
      <c r="F303" t="str">
        <f>"for article number"</f>
        <v>for article number</v>
      </c>
      <c r="G303" t="str">
        <f>"05P1174K"</f>
        <v>05P1174K</v>
      </c>
    </row>
    <row r="304" spans="1:7">
      <c r="A304">
        <v>98</v>
      </c>
      <c r="B304" t="s">
        <v>8</v>
      </c>
      <c r="C304" t="str">
        <f t="shared" si="49"/>
        <v>05P1174K</v>
      </c>
      <c r="D304" t="str">
        <f t="shared" si="49"/>
        <v>05P1174K</v>
      </c>
      <c r="E304" t="str">
        <f>"29095"</f>
        <v>29095</v>
      </c>
      <c r="F304" t="str">
        <f>"Height [mm]"</f>
        <v>Height [mm]</v>
      </c>
      <c r="G304" t="str">
        <f>"92,5"</f>
        <v>92,5</v>
      </c>
    </row>
    <row r="305" spans="1:7">
      <c r="A305">
        <v>98</v>
      </c>
      <c r="B305" t="s">
        <v>8</v>
      </c>
      <c r="C305" t="str">
        <f t="shared" si="49"/>
        <v>05P1174K</v>
      </c>
      <c r="D305" t="str">
        <f t="shared" si="49"/>
        <v>05P1174K</v>
      </c>
      <c r="E305" t="str">
        <f>"29095"</f>
        <v>29095</v>
      </c>
      <c r="F305" t="str">
        <f>"Width [mm]"</f>
        <v>Width [mm]</v>
      </c>
      <c r="G305" t="str">
        <f>"210,7"</f>
        <v>210,7</v>
      </c>
    </row>
    <row r="306" spans="1:7">
      <c r="A306">
        <v>99</v>
      </c>
      <c r="B306" t="s">
        <v>8</v>
      </c>
      <c r="C306" t="str">
        <f t="shared" ref="C306:D309" si="50">"05P1175K"</f>
        <v>05P1175K</v>
      </c>
      <c r="D306" t="str">
        <f t="shared" si="50"/>
        <v>05P1175K</v>
      </c>
      <c r="E306" t="str">
        <f>"29124"</f>
        <v>29124</v>
      </c>
      <c r="F306" t="str">
        <f>"Width [mm]"</f>
        <v>Width [mm]</v>
      </c>
      <c r="G306" t="str">
        <f>"205,5"</f>
        <v>205,5</v>
      </c>
    </row>
    <row r="307" spans="1:7">
      <c r="A307">
        <v>99</v>
      </c>
      <c r="B307" t="s">
        <v>8</v>
      </c>
      <c r="C307" t="str">
        <f t="shared" si="50"/>
        <v>05P1175K</v>
      </c>
      <c r="D307" t="str">
        <f t="shared" si="50"/>
        <v>05P1175K</v>
      </c>
      <c r="E307" t="str">
        <f>"29124"</f>
        <v>29124</v>
      </c>
      <c r="F307" t="str">
        <f>"Height [mm]"</f>
        <v>Height [mm]</v>
      </c>
      <c r="G307" t="str">
        <f>"100"</f>
        <v>100</v>
      </c>
    </row>
    <row r="308" spans="1:7">
      <c r="A308">
        <v>99</v>
      </c>
      <c r="B308" t="s">
        <v>8</v>
      </c>
      <c r="C308" t="str">
        <f t="shared" si="50"/>
        <v>05P1175K</v>
      </c>
      <c r="D308" t="str">
        <f t="shared" si="50"/>
        <v>05P1175K</v>
      </c>
      <c r="E308" t="str">
        <f>"29124"</f>
        <v>29124</v>
      </c>
      <c r="F308" t="str">
        <f>"Thickness [mm]"</f>
        <v>Thickness [mm]</v>
      </c>
      <c r="G308" t="str">
        <f>"27"</f>
        <v>27</v>
      </c>
    </row>
    <row r="309" spans="1:7">
      <c r="A309">
        <v>99</v>
      </c>
      <c r="B309" t="s">
        <v>8</v>
      </c>
      <c r="C309" t="str">
        <f t="shared" si="50"/>
        <v>05P1175K</v>
      </c>
      <c r="D309" t="str">
        <f t="shared" si="50"/>
        <v>05P1175K</v>
      </c>
      <c r="E309" t="str">
        <f>"29124"</f>
        <v>29124</v>
      </c>
      <c r="F309" t="str">
        <f>"for article number"</f>
        <v>for article number</v>
      </c>
      <c r="G309" t="str">
        <f>"05P1175K"</f>
        <v>05P1175K</v>
      </c>
    </row>
    <row r="310" spans="1:7">
      <c r="A310">
        <v>100</v>
      </c>
      <c r="B310" t="s">
        <v>8</v>
      </c>
      <c r="C310" t="str">
        <f t="shared" ref="C310:D315" si="51">"05P1182K"</f>
        <v>05P1182K</v>
      </c>
      <c r="D310" t="str">
        <f t="shared" si="51"/>
        <v>05P1182K</v>
      </c>
      <c r="E310" t="str">
        <f t="shared" ref="E310:E315" si="52">"29150"</f>
        <v>29150</v>
      </c>
      <c r="F310" t="str">
        <f>"Thickness [mm]"</f>
        <v>Thickness [mm]</v>
      </c>
      <c r="G310" t="str">
        <f>"30"</f>
        <v>30</v>
      </c>
    </row>
    <row r="311" spans="1:7">
      <c r="A311">
        <v>100</v>
      </c>
      <c r="B311" t="s">
        <v>8</v>
      </c>
      <c r="C311" t="str">
        <f t="shared" si="51"/>
        <v>05P1182K</v>
      </c>
      <c r="D311" t="str">
        <f t="shared" si="51"/>
        <v>05P1182K</v>
      </c>
      <c r="E311" t="str">
        <f t="shared" si="52"/>
        <v>29150</v>
      </c>
      <c r="F311" t="str">
        <f>"Brake System"</f>
        <v>Brake System</v>
      </c>
      <c r="G311" t="str">
        <f>"MERITOR"</f>
        <v>MERITOR</v>
      </c>
    </row>
    <row r="312" spans="1:7">
      <c r="A312">
        <v>100</v>
      </c>
      <c r="B312" t="s">
        <v>8</v>
      </c>
      <c r="C312" t="str">
        <f t="shared" si="51"/>
        <v>05P1182K</v>
      </c>
      <c r="D312" t="str">
        <f t="shared" si="51"/>
        <v>05P1182K</v>
      </c>
      <c r="E312" t="str">
        <f t="shared" si="52"/>
        <v>29150</v>
      </c>
      <c r="F312" t="str">
        <f>"for article number"</f>
        <v>for article number</v>
      </c>
      <c r="G312" t="str">
        <f>"05P1182K"</f>
        <v>05P1182K</v>
      </c>
    </row>
    <row r="313" spans="1:7">
      <c r="A313">
        <v>100</v>
      </c>
      <c r="B313" t="s">
        <v>8</v>
      </c>
      <c r="C313" t="str">
        <f t="shared" si="51"/>
        <v>05P1182K</v>
      </c>
      <c r="D313" t="str">
        <f t="shared" si="51"/>
        <v>05P1182K</v>
      </c>
      <c r="E313" t="str">
        <f t="shared" si="52"/>
        <v>29150</v>
      </c>
      <c r="F313" t="str">
        <f>"Width [mm]"</f>
        <v>Width [mm]</v>
      </c>
      <c r="G313" t="str">
        <f>"245"</f>
        <v>245</v>
      </c>
    </row>
    <row r="314" spans="1:7">
      <c r="A314">
        <v>100</v>
      </c>
      <c r="B314" t="s">
        <v>8</v>
      </c>
      <c r="C314" t="str">
        <f t="shared" si="51"/>
        <v>05P1182K</v>
      </c>
      <c r="D314" t="str">
        <f t="shared" si="51"/>
        <v>05P1182K</v>
      </c>
      <c r="E314" t="str">
        <f t="shared" si="52"/>
        <v>29150</v>
      </c>
      <c r="F314" t="str">
        <f>"Fitting Position"</f>
        <v>Fitting Position</v>
      </c>
      <c r="G314" t="str">
        <f>"Front Axle"</f>
        <v>Front Axle</v>
      </c>
    </row>
    <row r="315" spans="1:7">
      <c r="A315">
        <v>100</v>
      </c>
      <c r="B315" t="s">
        <v>8</v>
      </c>
      <c r="C315" t="str">
        <f t="shared" si="51"/>
        <v>05P1182K</v>
      </c>
      <c r="D315" t="str">
        <f t="shared" si="51"/>
        <v>05P1182K</v>
      </c>
      <c r="E315" t="str">
        <f t="shared" si="52"/>
        <v>29150</v>
      </c>
      <c r="F315" t="str">
        <f>"Height [mm]"</f>
        <v>Height [mm]</v>
      </c>
      <c r="G315" t="str">
        <f>"120"</f>
        <v>120</v>
      </c>
    </row>
    <row r="316" spans="1:7">
      <c r="A316">
        <v>101</v>
      </c>
      <c r="B316" t="s">
        <v>8</v>
      </c>
      <c r="C316" t="str">
        <f t="shared" ref="C316:D320" si="53">"05P1185K"</f>
        <v>05P1185K</v>
      </c>
      <c r="D316" t="str">
        <f t="shared" si="53"/>
        <v>05P1185K</v>
      </c>
      <c r="E316" t="str">
        <f>"29165"</f>
        <v>29165</v>
      </c>
      <c r="F316" t="str">
        <f>"Width [mm]"</f>
        <v>Width [mm]</v>
      </c>
      <c r="G316" t="str">
        <f>"210"</f>
        <v>210</v>
      </c>
    </row>
    <row r="317" spans="1:7">
      <c r="A317">
        <v>101</v>
      </c>
      <c r="B317" t="s">
        <v>8</v>
      </c>
      <c r="C317" t="str">
        <f t="shared" si="53"/>
        <v>05P1185K</v>
      </c>
      <c r="D317" t="str">
        <f t="shared" si="53"/>
        <v>05P1185K</v>
      </c>
      <c r="E317" t="str">
        <f>"29165"</f>
        <v>29165</v>
      </c>
      <c r="F317" t="str">
        <f>"Height [mm]"</f>
        <v>Height [mm]</v>
      </c>
      <c r="G317" t="str">
        <f>"92"</f>
        <v>92</v>
      </c>
    </row>
    <row r="318" spans="1:7">
      <c r="A318">
        <v>101</v>
      </c>
      <c r="B318" t="s">
        <v>8</v>
      </c>
      <c r="C318" t="str">
        <f t="shared" si="53"/>
        <v>05P1185K</v>
      </c>
      <c r="D318" t="str">
        <f t="shared" si="53"/>
        <v>05P1185K</v>
      </c>
      <c r="E318" t="str">
        <f>"29165"</f>
        <v>29165</v>
      </c>
      <c r="F318" t="str">
        <f>"for article number"</f>
        <v>for article number</v>
      </c>
      <c r="G318" t="str">
        <f>"05P1185K"</f>
        <v>05P1185K</v>
      </c>
    </row>
    <row r="319" spans="1:7">
      <c r="A319">
        <v>101</v>
      </c>
      <c r="B319" t="s">
        <v>8</v>
      </c>
      <c r="C319" t="str">
        <f t="shared" si="53"/>
        <v>05P1185K</v>
      </c>
      <c r="D319" t="str">
        <f t="shared" si="53"/>
        <v>05P1185K</v>
      </c>
      <c r="E319" t="str">
        <f>"29165"</f>
        <v>29165</v>
      </c>
      <c r="F319" t="str">
        <f>"Brake System"</f>
        <v>Brake System</v>
      </c>
      <c r="G319" t="str">
        <f>"KNORR SB3745T (SB6)"</f>
        <v>KNORR SB3745T (SB6)</v>
      </c>
    </row>
    <row r="320" spans="1:7">
      <c r="A320">
        <v>101</v>
      </c>
      <c r="B320" t="s">
        <v>8</v>
      </c>
      <c r="C320" t="str">
        <f t="shared" si="53"/>
        <v>05P1185K</v>
      </c>
      <c r="D320" t="str">
        <f t="shared" si="53"/>
        <v>05P1185K</v>
      </c>
      <c r="E320" t="str">
        <f>"29165"</f>
        <v>29165</v>
      </c>
      <c r="F320" t="str">
        <f>"Thickness [mm]"</f>
        <v>Thickness [mm]</v>
      </c>
      <c r="G320" t="str">
        <f>"30"</f>
        <v>30</v>
      </c>
    </row>
    <row r="321" spans="1:7">
      <c r="A321">
        <v>102</v>
      </c>
      <c r="B321" t="s">
        <v>8</v>
      </c>
      <c r="C321" t="str">
        <f t="shared" ref="C321:D325" si="54">"05P1186K"</f>
        <v>05P1186K</v>
      </c>
      <c r="D321" t="str">
        <f t="shared" si="54"/>
        <v>05P1186K</v>
      </c>
      <c r="E321" t="str">
        <f>"29171"</f>
        <v>29171</v>
      </c>
      <c r="F321" t="str">
        <f>"Thickness [mm]"</f>
        <v>Thickness [mm]</v>
      </c>
      <c r="G321" t="str">
        <f>"30"</f>
        <v>30</v>
      </c>
    </row>
    <row r="322" spans="1:7">
      <c r="A322">
        <v>102</v>
      </c>
      <c r="B322" t="s">
        <v>8</v>
      </c>
      <c r="C322" t="str">
        <f t="shared" si="54"/>
        <v>05P1186K</v>
      </c>
      <c r="D322" t="str">
        <f t="shared" si="54"/>
        <v>05P1186K</v>
      </c>
      <c r="E322" t="str">
        <f>"29171"</f>
        <v>29171</v>
      </c>
      <c r="F322" t="str">
        <f>"Width [mm]"</f>
        <v>Width [mm]</v>
      </c>
      <c r="G322" t="str">
        <f>"210"</f>
        <v>210</v>
      </c>
    </row>
    <row r="323" spans="1:7">
      <c r="A323">
        <v>102</v>
      </c>
      <c r="B323" t="s">
        <v>8</v>
      </c>
      <c r="C323" t="str">
        <f t="shared" si="54"/>
        <v>05P1186K</v>
      </c>
      <c r="D323" t="str">
        <f t="shared" si="54"/>
        <v>05P1186K</v>
      </c>
      <c r="E323" t="str">
        <f>"29171"</f>
        <v>29171</v>
      </c>
      <c r="F323" t="str">
        <f>"Height [mm]"</f>
        <v>Height [mm]</v>
      </c>
      <c r="G323" t="str">
        <f>"108"</f>
        <v>108</v>
      </c>
    </row>
    <row r="324" spans="1:7">
      <c r="A324">
        <v>102</v>
      </c>
      <c r="B324" t="s">
        <v>8</v>
      </c>
      <c r="C324" t="str">
        <f t="shared" si="54"/>
        <v>05P1186K</v>
      </c>
      <c r="D324" t="str">
        <f t="shared" si="54"/>
        <v>05P1186K</v>
      </c>
      <c r="E324" t="str">
        <f>"29171"</f>
        <v>29171</v>
      </c>
      <c r="F324" t="str">
        <f>"for article number"</f>
        <v>for article number</v>
      </c>
      <c r="G324" t="str">
        <f>"05P1186K"</f>
        <v>05P1186K</v>
      </c>
    </row>
    <row r="325" spans="1:7">
      <c r="A325">
        <v>102</v>
      </c>
      <c r="B325" t="s">
        <v>8</v>
      </c>
      <c r="C325" t="str">
        <f t="shared" si="54"/>
        <v>05P1186K</v>
      </c>
      <c r="D325" t="str">
        <f t="shared" si="54"/>
        <v>05P1186K</v>
      </c>
      <c r="E325" t="str">
        <f>"29171"</f>
        <v>29171</v>
      </c>
      <c r="F325" t="str">
        <f>"Brake System"</f>
        <v>Brake System</v>
      </c>
      <c r="G325" t="str">
        <f>"KNORR SB4309T (SK7)"</f>
        <v>KNORR SB4309T (SK7)</v>
      </c>
    </row>
    <row r="326" spans="1:7">
      <c r="A326">
        <v>103</v>
      </c>
      <c r="B326" t="s">
        <v>8</v>
      </c>
      <c r="C326" t="str">
        <f t="shared" ref="C326:D330" si="55">"05P1187K"</f>
        <v>05P1187K</v>
      </c>
      <c r="D326" t="str">
        <f t="shared" si="55"/>
        <v>05P1187K</v>
      </c>
      <c r="E326" t="str">
        <f>"29167"</f>
        <v>29167</v>
      </c>
      <c r="F326" t="str">
        <f>"Thickness [mm]"</f>
        <v>Thickness [mm]</v>
      </c>
      <c r="G326" t="str">
        <f>"30"</f>
        <v>30</v>
      </c>
    </row>
    <row r="327" spans="1:7">
      <c r="A327">
        <v>103</v>
      </c>
      <c r="B327" t="s">
        <v>8</v>
      </c>
      <c r="C327" t="str">
        <f t="shared" si="55"/>
        <v>05P1187K</v>
      </c>
      <c r="D327" t="str">
        <f t="shared" si="55"/>
        <v>05P1187K</v>
      </c>
      <c r="E327" t="str">
        <f>"29167"</f>
        <v>29167</v>
      </c>
      <c r="F327" t="str">
        <f>"Width [mm]"</f>
        <v>Width [mm]</v>
      </c>
      <c r="G327" t="str">
        <f>"247"</f>
        <v>247</v>
      </c>
    </row>
    <row r="328" spans="1:7">
      <c r="A328">
        <v>103</v>
      </c>
      <c r="B328" t="s">
        <v>8</v>
      </c>
      <c r="C328" t="str">
        <f t="shared" si="55"/>
        <v>05P1187K</v>
      </c>
      <c r="D328" t="str">
        <f t="shared" si="55"/>
        <v>05P1187K</v>
      </c>
      <c r="E328" t="str">
        <f>"29167"</f>
        <v>29167</v>
      </c>
      <c r="F328" t="str">
        <f>"Height [mm]"</f>
        <v>Height [mm]</v>
      </c>
      <c r="G328" t="str">
        <f>"110"</f>
        <v>110</v>
      </c>
    </row>
    <row r="329" spans="1:7">
      <c r="A329">
        <v>103</v>
      </c>
      <c r="B329" t="s">
        <v>8</v>
      </c>
      <c r="C329" t="str">
        <f t="shared" si="55"/>
        <v>05P1187K</v>
      </c>
      <c r="D329" t="str">
        <f t="shared" si="55"/>
        <v>05P1187K</v>
      </c>
      <c r="E329" t="str">
        <f>"29167"</f>
        <v>29167</v>
      </c>
      <c r="F329" t="str">
        <f>"for article number"</f>
        <v>for article number</v>
      </c>
      <c r="G329" t="str">
        <f>"05P1187K"</f>
        <v>05P1187K</v>
      </c>
    </row>
    <row r="330" spans="1:7">
      <c r="A330">
        <v>103</v>
      </c>
      <c r="B330" t="s">
        <v>8</v>
      </c>
      <c r="C330" t="str">
        <f t="shared" si="55"/>
        <v>05P1187K</v>
      </c>
      <c r="D330" t="str">
        <f t="shared" si="55"/>
        <v>05P1187K</v>
      </c>
      <c r="E330" t="str">
        <f>"29167"</f>
        <v>29167</v>
      </c>
      <c r="F330" t="str">
        <f>"Brake System"</f>
        <v>Brake System</v>
      </c>
      <c r="G330" t="str">
        <f>"KNORR SB4345T (SB7)"</f>
        <v>KNORR SB4345T (SB7)</v>
      </c>
    </row>
    <row r="331" spans="1:7">
      <c r="A331">
        <v>104</v>
      </c>
      <c r="B331" t="s">
        <v>8</v>
      </c>
      <c r="C331" t="str">
        <f t="shared" ref="C331:D335" si="56">"05P670K"</f>
        <v>05P670K</v>
      </c>
      <c r="D331" t="str">
        <f t="shared" si="56"/>
        <v>05P670K</v>
      </c>
      <c r="E331" t="str">
        <f t="shared" ref="E331:E340" si="57">"23070"</f>
        <v>23070</v>
      </c>
      <c r="F331" t="str">
        <f>"Thickness [mm]"</f>
        <v>Thickness [mm]</v>
      </c>
      <c r="G331" t="str">
        <f>"17"</f>
        <v>17</v>
      </c>
    </row>
    <row r="332" spans="1:7">
      <c r="A332">
        <v>104</v>
      </c>
      <c r="B332" t="s">
        <v>8</v>
      </c>
      <c r="C332" t="str">
        <f t="shared" si="56"/>
        <v>05P670K</v>
      </c>
      <c r="D332" t="str">
        <f t="shared" si="56"/>
        <v>05P670K</v>
      </c>
      <c r="E332" t="str">
        <f t="shared" si="57"/>
        <v>23070</v>
      </c>
      <c r="F332" t="str">
        <f>"Width [mm]"</f>
        <v>Width [mm]</v>
      </c>
      <c r="G332" t="str">
        <f>"117"</f>
        <v>117</v>
      </c>
    </row>
    <row r="333" spans="1:7">
      <c r="A333">
        <v>104</v>
      </c>
      <c r="B333" t="s">
        <v>8</v>
      </c>
      <c r="C333" t="str">
        <f t="shared" si="56"/>
        <v>05P670K</v>
      </c>
      <c r="D333" t="str">
        <f t="shared" si="56"/>
        <v>05P670K</v>
      </c>
      <c r="E333" t="str">
        <f t="shared" si="57"/>
        <v>23070</v>
      </c>
      <c r="F333" t="str">
        <f>"Height [mm]"</f>
        <v>Height [mm]</v>
      </c>
      <c r="G333" t="str">
        <f>"57,1"</f>
        <v>57,1</v>
      </c>
    </row>
    <row r="334" spans="1:7">
      <c r="A334">
        <v>104</v>
      </c>
      <c r="B334" t="s">
        <v>8</v>
      </c>
      <c r="C334" t="str">
        <f t="shared" si="56"/>
        <v>05P670K</v>
      </c>
      <c r="D334" t="str">
        <f t="shared" si="56"/>
        <v>05P670K</v>
      </c>
      <c r="E334" t="str">
        <f t="shared" si="57"/>
        <v>23070</v>
      </c>
      <c r="F334" t="str">
        <f>"for article number"</f>
        <v>for article number</v>
      </c>
      <c r="G334" t="str">
        <f>"05P670K"</f>
        <v>05P670K</v>
      </c>
    </row>
    <row r="335" spans="1:7">
      <c r="A335">
        <v>104</v>
      </c>
      <c r="B335" t="s">
        <v>8</v>
      </c>
      <c r="C335" t="str">
        <f t="shared" si="56"/>
        <v>05P670K</v>
      </c>
      <c r="D335" t="str">
        <f t="shared" si="56"/>
        <v>05P670K</v>
      </c>
      <c r="E335" t="str">
        <f t="shared" si="57"/>
        <v>23070</v>
      </c>
      <c r="F335" t="str">
        <f>"Brake System"</f>
        <v>Brake System</v>
      </c>
      <c r="G335" t="str">
        <f>"TRW"</f>
        <v>TRW</v>
      </c>
    </row>
    <row r="336" spans="1:7">
      <c r="A336">
        <v>105</v>
      </c>
      <c r="B336" t="s">
        <v>8</v>
      </c>
      <c r="C336" t="str">
        <f t="shared" ref="C336:D340" si="58">"05P671K"</f>
        <v>05P671K</v>
      </c>
      <c r="D336" t="str">
        <f t="shared" si="58"/>
        <v>05P671K</v>
      </c>
      <c r="E336" t="str">
        <f t="shared" si="57"/>
        <v>23070</v>
      </c>
      <c r="F336" t="str">
        <f>"Brake System"</f>
        <v>Brake System</v>
      </c>
      <c r="G336" t="str">
        <f>"TRW"</f>
        <v>TRW</v>
      </c>
    </row>
    <row r="337" spans="1:7">
      <c r="A337">
        <v>105</v>
      </c>
      <c r="B337" t="s">
        <v>8</v>
      </c>
      <c r="C337" t="str">
        <f t="shared" si="58"/>
        <v>05P671K</v>
      </c>
      <c r="D337" t="str">
        <f t="shared" si="58"/>
        <v>05P671K</v>
      </c>
      <c r="E337" t="str">
        <f t="shared" si="57"/>
        <v>23070</v>
      </c>
      <c r="F337" t="str">
        <f>"Thickness [mm]"</f>
        <v>Thickness [mm]</v>
      </c>
      <c r="G337" t="str">
        <f>"17"</f>
        <v>17</v>
      </c>
    </row>
    <row r="338" spans="1:7">
      <c r="A338">
        <v>105</v>
      </c>
      <c r="B338" t="s">
        <v>8</v>
      </c>
      <c r="C338" t="str">
        <f t="shared" si="58"/>
        <v>05P671K</v>
      </c>
      <c r="D338" t="str">
        <f t="shared" si="58"/>
        <v>05P671K</v>
      </c>
      <c r="E338" t="str">
        <f t="shared" si="57"/>
        <v>23070</v>
      </c>
      <c r="F338" t="str">
        <f>"Width [mm]"</f>
        <v>Width [mm]</v>
      </c>
      <c r="G338" t="str">
        <f>"117"</f>
        <v>117</v>
      </c>
    </row>
    <row r="339" spans="1:7">
      <c r="A339">
        <v>105</v>
      </c>
      <c r="B339" t="s">
        <v>8</v>
      </c>
      <c r="C339" t="str">
        <f t="shared" si="58"/>
        <v>05P671K</v>
      </c>
      <c r="D339" t="str">
        <f t="shared" si="58"/>
        <v>05P671K</v>
      </c>
      <c r="E339" t="str">
        <f t="shared" si="57"/>
        <v>23070</v>
      </c>
      <c r="F339" t="str">
        <f>"Height [mm]"</f>
        <v>Height [mm]</v>
      </c>
      <c r="G339" t="str">
        <f>"57,1"</f>
        <v>57,1</v>
      </c>
    </row>
    <row r="340" spans="1:7">
      <c r="A340">
        <v>105</v>
      </c>
      <c r="B340" t="s">
        <v>8</v>
      </c>
      <c r="C340" t="str">
        <f t="shared" si="58"/>
        <v>05P671K</v>
      </c>
      <c r="D340" t="str">
        <f t="shared" si="58"/>
        <v>05P671K</v>
      </c>
      <c r="E340" t="str">
        <f t="shared" si="57"/>
        <v>23070</v>
      </c>
      <c r="F340" t="str">
        <f>"for article number"</f>
        <v>for article number</v>
      </c>
      <c r="G340" t="str">
        <f>"05P671K"</f>
        <v>05P671K</v>
      </c>
    </row>
    <row r="341" spans="1:7">
      <c r="A341">
        <v>106</v>
      </c>
      <c r="B341" t="s">
        <v>8</v>
      </c>
      <c r="C341" t="str">
        <f t="shared" ref="C341:D347" si="59">"05P763K"</f>
        <v>05P763K</v>
      </c>
      <c r="D341" t="str">
        <f t="shared" si="59"/>
        <v>05P763K</v>
      </c>
      <c r="E341" t="str">
        <f t="shared" ref="E341:E347" si="60">"23705"</f>
        <v>23705</v>
      </c>
      <c r="F341" t="str">
        <f>"for article number"</f>
        <v>for article number</v>
      </c>
      <c r="G341" t="str">
        <f>"05P763K"</f>
        <v>05P763K</v>
      </c>
    </row>
    <row r="342" spans="1:7">
      <c r="A342">
        <v>106</v>
      </c>
      <c r="B342" t="s">
        <v>8</v>
      </c>
      <c r="C342" t="str">
        <f t="shared" si="59"/>
        <v>05P763K</v>
      </c>
      <c r="D342" t="str">
        <f t="shared" si="59"/>
        <v>05P763K</v>
      </c>
      <c r="E342" t="str">
        <f t="shared" si="60"/>
        <v>23705</v>
      </c>
      <c r="F342" t="str">
        <f>"Brake System"</f>
        <v>Brake System</v>
      </c>
      <c r="G342" t="str">
        <f>"BOSCH"</f>
        <v>BOSCH</v>
      </c>
    </row>
    <row r="343" spans="1:7">
      <c r="A343">
        <v>106</v>
      </c>
      <c r="B343" t="s">
        <v>8</v>
      </c>
      <c r="C343" t="str">
        <f t="shared" si="59"/>
        <v>05P763K</v>
      </c>
      <c r="D343" t="str">
        <f t="shared" si="59"/>
        <v>05P763K</v>
      </c>
      <c r="E343" t="str">
        <f t="shared" si="60"/>
        <v>23705</v>
      </c>
      <c r="F343" t="str">
        <f>"Warning Contact Length [mm]"</f>
        <v>Warning Contact Length [mm]</v>
      </c>
      <c r="G343" t="str">
        <f>"215"</f>
        <v>215</v>
      </c>
    </row>
    <row r="344" spans="1:7">
      <c r="A344">
        <v>106</v>
      </c>
      <c r="B344" t="s">
        <v>8</v>
      </c>
      <c r="C344" t="str">
        <f t="shared" si="59"/>
        <v>05P763K</v>
      </c>
      <c r="D344" t="str">
        <f t="shared" si="59"/>
        <v>05P763K</v>
      </c>
      <c r="E344" t="str">
        <f t="shared" si="60"/>
        <v>23705</v>
      </c>
      <c r="F344" t="str">
        <f>"Height [mm]"</f>
        <v>Height [mm]</v>
      </c>
      <c r="G344" t="str">
        <f>"53,3"</f>
        <v>53,3</v>
      </c>
    </row>
    <row r="345" spans="1:7">
      <c r="A345">
        <v>106</v>
      </c>
      <c r="B345" t="s">
        <v>8</v>
      </c>
      <c r="C345" t="str">
        <f t="shared" si="59"/>
        <v>05P763K</v>
      </c>
      <c r="D345" t="str">
        <f t="shared" si="59"/>
        <v>05P763K</v>
      </c>
      <c r="E345" t="str">
        <f t="shared" si="60"/>
        <v>23705</v>
      </c>
      <c r="F345" t="str">
        <f>"Width [mm]"</f>
        <v>Width [mm]</v>
      </c>
      <c r="G345" t="str">
        <f>"122,8"</f>
        <v>122,8</v>
      </c>
    </row>
    <row r="346" spans="1:7">
      <c r="A346">
        <v>106</v>
      </c>
      <c r="B346" t="s">
        <v>8</v>
      </c>
      <c r="C346" t="str">
        <f t="shared" si="59"/>
        <v>05P763K</v>
      </c>
      <c r="D346" t="str">
        <f t="shared" si="59"/>
        <v>05P763K</v>
      </c>
      <c r="E346" t="str">
        <f t="shared" si="60"/>
        <v>23705</v>
      </c>
      <c r="F346" t="str">
        <f>"Thickness [mm]"</f>
        <v>Thickness [mm]</v>
      </c>
      <c r="G346" t="str">
        <f>"17,1"</f>
        <v>17,1</v>
      </c>
    </row>
    <row r="347" spans="1:7">
      <c r="A347">
        <v>106</v>
      </c>
      <c r="B347" t="s">
        <v>8</v>
      </c>
      <c r="C347" t="str">
        <f t="shared" si="59"/>
        <v>05P763K</v>
      </c>
      <c r="D347" t="str">
        <f t="shared" si="59"/>
        <v>05P763K</v>
      </c>
      <c r="E347" t="str">
        <f t="shared" si="60"/>
        <v>23705</v>
      </c>
      <c r="F347" t="str">
        <f>"Number of Wear Indicators"</f>
        <v>Number of Wear Indicators</v>
      </c>
      <c r="G347" t="str">
        <f>"1"</f>
        <v>1</v>
      </c>
    </row>
    <row r="348" spans="1:7">
      <c r="A348">
        <v>107</v>
      </c>
      <c r="B348" t="s">
        <v>8</v>
      </c>
      <c r="C348" t="str">
        <f t="shared" ref="C348:D354" si="61">"05P764K"</f>
        <v>05P764K</v>
      </c>
      <c r="D348" t="str">
        <f t="shared" si="61"/>
        <v>05P764K</v>
      </c>
      <c r="E348" t="str">
        <f t="shared" ref="E348:E354" si="62">"23708"</f>
        <v>23708</v>
      </c>
      <c r="F348" t="str">
        <f>"Warning Contact Length [mm]"</f>
        <v>Warning Contact Length [mm]</v>
      </c>
      <c r="G348" t="str">
        <f>"205"</f>
        <v>205</v>
      </c>
    </row>
    <row r="349" spans="1:7">
      <c r="A349">
        <v>107</v>
      </c>
      <c r="B349" t="s">
        <v>8</v>
      </c>
      <c r="C349" t="str">
        <f t="shared" si="61"/>
        <v>05P764K</v>
      </c>
      <c r="D349" t="str">
        <f t="shared" si="61"/>
        <v>05P764K</v>
      </c>
      <c r="E349" t="str">
        <f t="shared" si="62"/>
        <v>23708</v>
      </c>
      <c r="F349" t="str">
        <f>"Brake System"</f>
        <v>Brake System</v>
      </c>
      <c r="G349" t="str">
        <f>"BOSCH"</f>
        <v>BOSCH</v>
      </c>
    </row>
    <row r="350" spans="1:7">
      <c r="A350">
        <v>107</v>
      </c>
      <c r="B350" t="s">
        <v>8</v>
      </c>
      <c r="C350" t="str">
        <f t="shared" si="61"/>
        <v>05P764K</v>
      </c>
      <c r="D350" t="str">
        <f t="shared" si="61"/>
        <v>05P764K</v>
      </c>
      <c r="E350" t="str">
        <f t="shared" si="62"/>
        <v>23708</v>
      </c>
      <c r="F350" t="str">
        <f>"for article number"</f>
        <v>for article number</v>
      </c>
      <c r="G350" t="str">
        <f>"05P764K"</f>
        <v>05P764K</v>
      </c>
    </row>
    <row r="351" spans="1:7">
      <c r="A351">
        <v>107</v>
      </c>
      <c r="B351" t="s">
        <v>8</v>
      </c>
      <c r="C351" t="str">
        <f t="shared" si="61"/>
        <v>05P764K</v>
      </c>
      <c r="D351" t="str">
        <f t="shared" si="61"/>
        <v>05P764K</v>
      </c>
      <c r="E351" t="str">
        <f t="shared" si="62"/>
        <v>23708</v>
      </c>
      <c r="F351" t="str">
        <f>"Number of Wear Indicators"</f>
        <v>Number of Wear Indicators</v>
      </c>
      <c r="G351" t="str">
        <f>"1"</f>
        <v>1</v>
      </c>
    </row>
    <row r="352" spans="1:7">
      <c r="A352">
        <v>107</v>
      </c>
      <c r="B352" t="s">
        <v>8</v>
      </c>
      <c r="C352" t="str">
        <f t="shared" si="61"/>
        <v>05P764K</v>
      </c>
      <c r="D352" t="str">
        <f t="shared" si="61"/>
        <v>05P764K</v>
      </c>
      <c r="E352" t="str">
        <f t="shared" si="62"/>
        <v>23708</v>
      </c>
      <c r="F352" t="str">
        <f>"Height [mm]"</f>
        <v>Height [mm]</v>
      </c>
      <c r="G352" t="str">
        <f>"57,4"</f>
        <v>57,4</v>
      </c>
    </row>
    <row r="353" spans="1:7">
      <c r="A353">
        <v>107</v>
      </c>
      <c r="B353" t="s">
        <v>8</v>
      </c>
      <c r="C353" t="str">
        <f t="shared" si="61"/>
        <v>05P764K</v>
      </c>
      <c r="D353" t="str">
        <f t="shared" si="61"/>
        <v>05P764K</v>
      </c>
      <c r="E353" t="str">
        <f t="shared" si="62"/>
        <v>23708</v>
      </c>
      <c r="F353" t="str">
        <f>"Thickness [mm]"</f>
        <v>Thickness [mm]</v>
      </c>
      <c r="G353" t="str">
        <f>"18,4"</f>
        <v>18,4</v>
      </c>
    </row>
    <row r="354" spans="1:7">
      <c r="A354">
        <v>107</v>
      </c>
      <c r="B354" t="s">
        <v>8</v>
      </c>
      <c r="C354" t="str">
        <f t="shared" si="61"/>
        <v>05P764K</v>
      </c>
      <c r="D354" t="str">
        <f t="shared" si="61"/>
        <v>05P764K</v>
      </c>
      <c r="E354" t="str">
        <f t="shared" si="62"/>
        <v>23708</v>
      </c>
      <c r="F354" t="str">
        <f>"Width [mm]"</f>
        <v>Width [mm]</v>
      </c>
      <c r="G354" t="str">
        <f>"136,8"</f>
        <v>136,8</v>
      </c>
    </row>
    <row r="355" spans="1:7">
      <c r="A355">
        <v>108</v>
      </c>
      <c r="B355" t="s">
        <v>8</v>
      </c>
      <c r="C355" t="str">
        <f t="shared" ref="C355:D361" si="63">"05P1683K"</f>
        <v>05P1683K</v>
      </c>
      <c r="D355" t="str">
        <f t="shared" si="63"/>
        <v>05P1683K</v>
      </c>
      <c r="E355" t="str">
        <f t="shared" ref="E355:E361" si="64">"29183"</f>
        <v>29183</v>
      </c>
      <c r="F355" t="str">
        <f>"Height [mm]"</f>
        <v>Height [mm]</v>
      </c>
      <c r="G355" t="str">
        <f>"84"</f>
        <v>84</v>
      </c>
    </row>
    <row r="356" spans="1:7">
      <c r="A356">
        <v>108</v>
      </c>
      <c r="B356" t="s">
        <v>8</v>
      </c>
      <c r="C356" t="str">
        <f t="shared" si="63"/>
        <v>05P1683K</v>
      </c>
      <c r="D356" t="str">
        <f t="shared" si="63"/>
        <v>05P1683K</v>
      </c>
      <c r="E356" t="str">
        <f t="shared" si="64"/>
        <v>29183</v>
      </c>
      <c r="F356" t="str">
        <f>"Width 2 [mm]"</f>
        <v>Width 2 [mm]</v>
      </c>
      <c r="G356" t="str">
        <f>"185"</f>
        <v>185</v>
      </c>
    </row>
    <row r="357" spans="1:7">
      <c r="A357">
        <v>108</v>
      </c>
      <c r="B357" t="s">
        <v>8</v>
      </c>
      <c r="C357" t="str">
        <f t="shared" si="63"/>
        <v>05P1683K</v>
      </c>
      <c r="D357" t="str">
        <f t="shared" si="63"/>
        <v>05P1683K</v>
      </c>
      <c r="E357" t="str">
        <f t="shared" si="64"/>
        <v>29183</v>
      </c>
      <c r="F357" t="str">
        <f>"Thickness/Strength 1 [mm]"</f>
        <v>Thickness/Strength 1 [mm]</v>
      </c>
      <c r="G357" t="str">
        <f>"27"</f>
        <v>27</v>
      </c>
    </row>
    <row r="358" spans="1:7">
      <c r="A358">
        <v>108</v>
      </c>
      <c r="B358" t="s">
        <v>8</v>
      </c>
      <c r="C358" t="str">
        <f t="shared" si="63"/>
        <v>05P1683K</v>
      </c>
      <c r="D358" t="str">
        <f t="shared" si="63"/>
        <v>05P1683K</v>
      </c>
      <c r="E358" t="str">
        <f t="shared" si="64"/>
        <v>29183</v>
      </c>
      <c r="F358" t="str">
        <f>"Thickness/Strength 2 [mm]"</f>
        <v>Thickness/Strength 2 [mm]</v>
      </c>
      <c r="G358" t="str">
        <f>"34"</f>
        <v>34</v>
      </c>
    </row>
    <row r="359" spans="1:7">
      <c r="A359">
        <v>108</v>
      </c>
      <c r="B359" t="s">
        <v>8</v>
      </c>
      <c r="C359" t="str">
        <f t="shared" si="63"/>
        <v>05P1683K</v>
      </c>
      <c r="D359" t="str">
        <f t="shared" si="63"/>
        <v>05P1683K</v>
      </c>
      <c r="E359" t="str">
        <f t="shared" si="64"/>
        <v>29183</v>
      </c>
      <c r="F359" t="str">
        <f>"for article number"</f>
        <v>for article number</v>
      </c>
      <c r="G359" t="str">
        <f>"05P1683K"</f>
        <v>05P1683K</v>
      </c>
    </row>
    <row r="360" spans="1:7">
      <c r="A360">
        <v>108</v>
      </c>
      <c r="B360" t="s">
        <v>8</v>
      </c>
      <c r="C360" t="str">
        <f t="shared" si="63"/>
        <v>05P1683K</v>
      </c>
      <c r="D360" t="str">
        <f t="shared" si="63"/>
        <v>05P1683K</v>
      </c>
      <c r="E360" t="str">
        <f t="shared" si="64"/>
        <v>29183</v>
      </c>
      <c r="F360" t="str">
        <f>"Brake System"</f>
        <v>Brake System</v>
      </c>
      <c r="G360" t="str">
        <f>"KNORR"</f>
        <v>KNORR</v>
      </c>
    </row>
    <row r="361" spans="1:7">
      <c r="A361">
        <v>108</v>
      </c>
      <c r="B361" t="s">
        <v>8</v>
      </c>
      <c r="C361" t="str">
        <f t="shared" si="63"/>
        <v>05P1683K</v>
      </c>
      <c r="D361" t="str">
        <f t="shared" si="63"/>
        <v>05P1683K</v>
      </c>
      <c r="E361" t="str">
        <f t="shared" si="64"/>
        <v>29183</v>
      </c>
      <c r="F361" t="str">
        <f>"Width 1 [mm]"</f>
        <v>Width 1 [mm]</v>
      </c>
      <c r="G361" t="str">
        <f>"173,5"</f>
        <v>173,5</v>
      </c>
    </row>
    <row r="362" spans="1:7">
      <c r="A362">
        <v>109</v>
      </c>
      <c r="B362" t="s">
        <v>8</v>
      </c>
      <c r="C362" t="str">
        <f t="shared" ref="C362:D366" si="65">"05P1684K"</f>
        <v>05P1684K</v>
      </c>
      <c r="D362" t="str">
        <f t="shared" si="65"/>
        <v>05P1684K</v>
      </c>
      <c r="E362" t="str">
        <f>"29162"</f>
        <v>29162</v>
      </c>
      <c r="F362" t="str">
        <f>"Thickness [mm]"</f>
        <v>Thickness [mm]</v>
      </c>
      <c r="G362" t="str">
        <f>"31"</f>
        <v>31</v>
      </c>
    </row>
    <row r="363" spans="1:7">
      <c r="A363">
        <v>109</v>
      </c>
      <c r="B363" t="s">
        <v>8</v>
      </c>
      <c r="C363" t="str">
        <f t="shared" si="65"/>
        <v>05P1684K</v>
      </c>
      <c r="D363" t="str">
        <f t="shared" si="65"/>
        <v>05P1684K</v>
      </c>
      <c r="E363" t="str">
        <f>"29162"</f>
        <v>29162</v>
      </c>
      <c r="F363" t="str">
        <f>"Width [mm]"</f>
        <v>Width [mm]</v>
      </c>
      <c r="G363" t="str">
        <f>"210,3"</f>
        <v>210,3</v>
      </c>
    </row>
    <row r="364" spans="1:7">
      <c r="A364">
        <v>109</v>
      </c>
      <c r="B364" t="s">
        <v>8</v>
      </c>
      <c r="C364" t="str">
        <f t="shared" si="65"/>
        <v>05P1684K</v>
      </c>
      <c r="D364" t="str">
        <f t="shared" si="65"/>
        <v>05P1684K</v>
      </c>
      <c r="E364" t="str">
        <f>"29162"</f>
        <v>29162</v>
      </c>
      <c r="F364" t="str">
        <f>"Height [mm]"</f>
        <v>Height [mm]</v>
      </c>
      <c r="G364" t="str">
        <f>"109,8"</f>
        <v>109,8</v>
      </c>
    </row>
    <row r="365" spans="1:7">
      <c r="A365">
        <v>109</v>
      </c>
      <c r="B365" t="s">
        <v>8</v>
      </c>
      <c r="C365" t="str">
        <f t="shared" si="65"/>
        <v>05P1684K</v>
      </c>
      <c r="D365" t="str">
        <f t="shared" si="65"/>
        <v>05P1684K</v>
      </c>
      <c r="E365" t="str">
        <f>"29162"</f>
        <v>29162</v>
      </c>
      <c r="F365" t="str">
        <f>"for article number"</f>
        <v>for article number</v>
      </c>
      <c r="G365" t="str">
        <f>"05P1684K"</f>
        <v>05P1684K</v>
      </c>
    </row>
    <row r="366" spans="1:7">
      <c r="A366">
        <v>109</v>
      </c>
      <c r="B366" t="s">
        <v>8</v>
      </c>
      <c r="C366" t="str">
        <f t="shared" si="65"/>
        <v>05P1684K</v>
      </c>
      <c r="D366" t="str">
        <f t="shared" si="65"/>
        <v>05P1684K</v>
      </c>
      <c r="E366" t="str">
        <f>"29162"</f>
        <v>29162</v>
      </c>
      <c r="F366" t="str">
        <f>"Brake System"</f>
        <v>Brake System</v>
      </c>
      <c r="G366" t="str">
        <f>"WABCO PAN 22-1"</f>
        <v>WABCO PAN 22-1</v>
      </c>
    </row>
    <row r="367" spans="1:7">
      <c r="A367">
        <v>110</v>
      </c>
      <c r="B367" t="s">
        <v>8</v>
      </c>
      <c r="C367" t="str">
        <f t="shared" ref="C367:D374" si="66">"05P1826A"</f>
        <v>05P1826A</v>
      </c>
      <c r="D367" t="str">
        <f t="shared" si="66"/>
        <v>05P1826A</v>
      </c>
      <c r="E367" t="str">
        <f t="shared" ref="E367:E382" si="67">"24606"</f>
        <v>24606</v>
      </c>
      <c r="F367" t="str">
        <f>"Width [mm]"</f>
        <v>Width [mm]</v>
      </c>
      <c r="G367" t="str">
        <f>"116,4"</f>
        <v>116,4</v>
      </c>
    </row>
    <row r="368" spans="1:7">
      <c r="A368">
        <v>110</v>
      </c>
      <c r="B368" t="s">
        <v>8</v>
      </c>
      <c r="C368" t="str">
        <f t="shared" si="66"/>
        <v>05P1826A</v>
      </c>
      <c r="D368" t="str">
        <f t="shared" si="66"/>
        <v>05P1826A</v>
      </c>
      <c r="E368" t="str">
        <f t="shared" si="67"/>
        <v>24606</v>
      </c>
      <c r="F368" t="str">
        <f>"Brake System"</f>
        <v>Brake System</v>
      </c>
      <c r="G368" t="str">
        <f>"TRW"</f>
        <v>TRW</v>
      </c>
    </row>
    <row r="369" spans="1:7">
      <c r="A369">
        <v>110</v>
      </c>
      <c r="B369" t="s">
        <v>8</v>
      </c>
      <c r="C369" t="str">
        <f t="shared" si="66"/>
        <v>05P1826A</v>
      </c>
      <c r="D369" t="str">
        <f t="shared" si="66"/>
        <v>05P1826A</v>
      </c>
      <c r="E369" t="str">
        <f t="shared" si="67"/>
        <v>24606</v>
      </c>
      <c r="F369" t="str">
        <f>"for article number"</f>
        <v>for article number</v>
      </c>
      <c r="G369" t="str">
        <f>"05P1826A"</f>
        <v>05P1826A</v>
      </c>
    </row>
    <row r="370" spans="1:7">
      <c r="A370">
        <v>110</v>
      </c>
      <c r="B370" t="s">
        <v>8</v>
      </c>
      <c r="C370" t="str">
        <f t="shared" si="66"/>
        <v>05P1826A</v>
      </c>
      <c r="D370" t="str">
        <f t="shared" si="66"/>
        <v>05P1826A</v>
      </c>
      <c r="E370" t="str">
        <f t="shared" si="67"/>
        <v>24606</v>
      </c>
      <c r="F370" t="str">
        <f>"Height 2 [mm]"</f>
        <v>Height 2 [mm]</v>
      </c>
      <c r="G370" t="str">
        <f>"60"</f>
        <v>60</v>
      </c>
    </row>
    <row r="371" spans="1:7">
      <c r="A371">
        <v>110</v>
      </c>
      <c r="B371" t="s">
        <v>8</v>
      </c>
      <c r="C371" t="str">
        <f t="shared" si="66"/>
        <v>05P1826A</v>
      </c>
      <c r="D371" t="str">
        <f t="shared" si="66"/>
        <v>05P1826A</v>
      </c>
      <c r="E371" t="str">
        <f t="shared" si="67"/>
        <v>24606</v>
      </c>
      <c r="F371" t="str">
        <f>"Number of Wear Indicators"</f>
        <v>Number of Wear Indicators</v>
      </c>
      <c r="G371" t="str">
        <f>"2"</f>
        <v>2</v>
      </c>
    </row>
    <row r="372" spans="1:7">
      <c r="A372">
        <v>110</v>
      </c>
      <c r="B372" t="s">
        <v>8</v>
      </c>
      <c r="C372" t="str">
        <f t="shared" si="66"/>
        <v>05P1826A</v>
      </c>
      <c r="D372" t="str">
        <f t="shared" si="66"/>
        <v>05P1826A</v>
      </c>
      <c r="E372" t="str">
        <f t="shared" si="67"/>
        <v>24606</v>
      </c>
      <c r="F372" t="str">
        <f>"Warning Contact Length [mm]"</f>
        <v>Warning Contact Length [mm]</v>
      </c>
      <c r="G372" t="str">
        <f>"297"</f>
        <v>297</v>
      </c>
    </row>
    <row r="373" spans="1:7">
      <c r="A373">
        <v>110</v>
      </c>
      <c r="B373" t="s">
        <v>8</v>
      </c>
      <c r="C373" t="str">
        <f t="shared" si="66"/>
        <v>05P1826A</v>
      </c>
      <c r="D373" t="str">
        <f t="shared" si="66"/>
        <v>05P1826A</v>
      </c>
      <c r="E373" t="str">
        <f t="shared" si="67"/>
        <v>24606</v>
      </c>
      <c r="F373" t="str">
        <f>"Thickness [mm]"</f>
        <v>Thickness [mm]</v>
      </c>
      <c r="G373" t="str">
        <f>"17,3"</f>
        <v>17,3</v>
      </c>
    </row>
    <row r="374" spans="1:7">
      <c r="A374">
        <v>110</v>
      </c>
      <c r="B374" t="s">
        <v>8</v>
      </c>
      <c r="C374" t="str">
        <f t="shared" si="66"/>
        <v>05P1826A</v>
      </c>
      <c r="D374" t="str">
        <f t="shared" si="66"/>
        <v>05P1826A</v>
      </c>
      <c r="E374" t="str">
        <f t="shared" si="67"/>
        <v>24606</v>
      </c>
      <c r="F374" t="str">
        <f>"Height 1 [mm]"</f>
        <v>Height 1 [mm]</v>
      </c>
      <c r="G374" t="str">
        <f>"58,8"</f>
        <v>58,8</v>
      </c>
    </row>
    <row r="375" spans="1:7">
      <c r="A375">
        <v>111</v>
      </c>
      <c r="B375" t="s">
        <v>8</v>
      </c>
      <c r="C375" t="str">
        <f t="shared" ref="C375:D382" si="68">"05P1826B"</f>
        <v>05P1826B</v>
      </c>
      <c r="D375" t="str">
        <f t="shared" si="68"/>
        <v>05P1826B</v>
      </c>
      <c r="E375" t="str">
        <f t="shared" si="67"/>
        <v>24606</v>
      </c>
      <c r="F375" t="str">
        <f>"Height 2 [mm]"</f>
        <v>Height 2 [mm]</v>
      </c>
      <c r="G375" t="str">
        <f>"60"</f>
        <v>60</v>
      </c>
    </row>
    <row r="376" spans="1:7">
      <c r="A376">
        <v>111</v>
      </c>
      <c r="B376" t="s">
        <v>8</v>
      </c>
      <c r="C376" t="str">
        <f t="shared" si="68"/>
        <v>05P1826B</v>
      </c>
      <c r="D376" t="str">
        <f t="shared" si="68"/>
        <v>05P1826B</v>
      </c>
      <c r="E376" t="str">
        <f t="shared" si="67"/>
        <v>24606</v>
      </c>
      <c r="F376" t="str">
        <f>"Warning Contact Length [mm]"</f>
        <v>Warning Contact Length [mm]</v>
      </c>
      <c r="G376" t="str">
        <f>"296"</f>
        <v>296</v>
      </c>
    </row>
    <row r="377" spans="1:7">
      <c r="A377">
        <v>111</v>
      </c>
      <c r="B377" t="s">
        <v>8</v>
      </c>
      <c r="C377" t="str">
        <f t="shared" si="68"/>
        <v>05P1826B</v>
      </c>
      <c r="D377" t="str">
        <f t="shared" si="68"/>
        <v>05P1826B</v>
      </c>
      <c r="E377" t="str">
        <f t="shared" si="67"/>
        <v>24606</v>
      </c>
      <c r="F377" t="str">
        <f>"Brake System"</f>
        <v>Brake System</v>
      </c>
      <c r="G377" t="str">
        <f>"TRW"</f>
        <v>TRW</v>
      </c>
    </row>
    <row r="378" spans="1:7">
      <c r="A378">
        <v>111</v>
      </c>
      <c r="B378" t="s">
        <v>8</v>
      </c>
      <c r="C378" t="str">
        <f t="shared" si="68"/>
        <v>05P1826B</v>
      </c>
      <c r="D378" t="str">
        <f t="shared" si="68"/>
        <v>05P1826B</v>
      </c>
      <c r="E378" t="str">
        <f t="shared" si="67"/>
        <v>24606</v>
      </c>
      <c r="F378" t="str">
        <f>"for article number"</f>
        <v>for article number</v>
      </c>
      <c r="G378" t="str">
        <f>"05P1826B"</f>
        <v>05P1826B</v>
      </c>
    </row>
    <row r="379" spans="1:7">
      <c r="A379">
        <v>111</v>
      </c>
      <c r="B379" t="s">
        <v>8</v>
      </c>
      <c r="C379" t="str">
        <f t="shared" si="68"/>
        <v>05P1826B</v>
      </c>
      <c r="D379" t="str">
        <f t="shared" si="68"/>
        <v>05P1826B</v>
      </c>
      <c r="E379" t="str">
        <f t="shared" si="67"/>
        <v>24606</v>
      </c>
      <c r="F379" t="str">
        <f>"Height 1 [mm]"</f>
        <v>Height 1 [mm]</v>
      </c>
      <c r="G379" t="str">
        <f>"58,8"</f>
        <v>58,8</v>
      </c>
    </row>
    <row r="380" spans="1:7">
      <c r="A380">
        <v>111</v>
      </c>
      <c r="B380" t="s">
        <v>8</v>
      </c>
      <c r="C380" t="str">
        <f t="shared" si="68"/>
        <v>05P1826B</v>
      </c>
      <c r="D380" t="str">
        <f t="shared" si="68"/>
        <v>05P1826B</v>
      </c>
      <c r="E380" t="str">
        <f t="shared" si="67"/>
        <v>24606</v>
      </c>
      <c r="F380" t="str">
        <f>"Number of Wear Indicators"</f>
        <v>Number of Wear Indicators</v>
      </c>
      <c r="G380" t="str">
        <f>"2"</f>
        <v>2</v>
      </c>
    </row>
    <row r="381" spans="1:7">
      <c r="A381">
        <v>111</v>
      </c>
      <c r="B381" t="s">
        <v>8</v>
      </c>
      <c r="C381" t="str">
        <f t="shared" si="68"/>
        <v>05P1826B</v>
      </c>
      <c r="D381" t="str">
        <f t="shared" si="68"/>
        <v>05P1826B</v>
      </c>
      <c r="E381" t="str">
        <f t="shared" si="67"/>
        <v>24606</v>
      </c>
      <c r="F381" t="str">
        <f>"Thickness [mm]"</f>
        <v>Thickness [mm]</v>
      </c>
      <c r="G381" t="str">
        <f>"17,3"</f>
        <v>17,3</v>
      </c>
    </row>
    <row r="382" spans="1:7">
      <c r="A382">
        <v>111</v>
      </c>
      <c r="B382" t="s">
        <v>8</v>
      </c>
      <c r="C382" t="str">
        <f t="shared" si="68"/>
        <v>05P1826B</v>
      </c>
      <c r="D382" t="str">
        <f t="shared" si="68"/>
        <v>05P1826B</v>
      </c>
      <c r="E382" t="str">
        <f t="shared" si="67"/>
        <v>24606</v>
      </c>
      <c r="F382" t="str">
        <f>"Width [mm]"</f>
        <v>Width [mm]</v>
      </c>
      <c r="G382" t="str">
        <f>"116,4"</f>
        <v>116,4</v>
      </c>
    </row>
    <row r="383" spans="1:7">
      <c r="A383">
        <v>112</v>
      </c>
      <c r="B383" t="s">
        <v>8</v>
      </c>
      <c r="C383" t="str">
        <f t="shared" ref="C383:D389" si="69">"05P1827"</f>
        <v>05P1827</v>
      </c>
      <c r="D383" t="str">
        <f t="shared" si="69"/>
        <v>05P1827</v>
      </c>
      <c r="E383" t="str">
        <f t="shared" ref="E383:E389" si="70">"25819"</f>
        <v>25819</v>
      </c>
      <c r="F383" t="str">
        <f>"Thickness [mm]"</f>
        <v>Thickness [mm]</v>
      </c>
      <c r="G383" t="str">
        <f>"17,1"</f>
        <v>17,1</v>
      </c>
    </row>
    <row r="384" spans="1:7">
      <c r="A384">
        <v>112</v>
      </c>
      <c r="B384" t="s">
        <v>8</v>
      </c>
      <c r="C384" t="str">
        <f t="shared" si="69"/>
        <v>05P1827</v>
      </c>
      <c r="D384" t="str">
        <f t="shared" si="69"/>
        <v>05P1827</v>
      </c>
      <c r="E384" t="str">
        <f t="shared" si="70"/>
        <v>25819</v>
      </c>
      <c r="F384" t="str">
        <f>"Width [mm]"</f>
        <v>Width [mm]</v>
      </c>
      <c r="G384" t="str">
        <f>"95,85"</f>
        <v>95,85</v>
      </c>
    </row>
    <row r="385" spans="1:7">
      <c r="A385">
        <v>112</v>
      </c>
      <c r="B385" t="s">
        <v>8</v>
      </c>
      <c r="C385" t="str">
        <f t="shared" si="69"/>
        <v>05P1827</v>
      </c>
      <c r="D385" t="str">
        <f t="shared" si="69"/>
        <v>05P1827</v>
      </c>
      <c r="E385" t="str">
        <f t="shared" si="70"/>
        <v>25819</v>
      </c>
      <c r="F385" t="str">
        <f>"Number of Wear Indicators"</f>
        <v>Number of Wear Indicators</v>
      </c>
      <c r="G385" t="str">
        <f>"2"</f>
        <v>2</v>
      </c>
    </row>
    <row r="386" spans="1:7">
      <c r="A386">
        <v>112</v>
      </c>
      <c r="B386" t="s">
        <v>8</v>
      </c>
      <c r="C386" t="str">
        <f t="shared" si="69"/>
        <v>05P1827</v>
      </c>
      <c r="D386" t="str">
        <f t="shared" si="69"/>
        <v>05P1827</v>
      </c>
      <c r="E386" t="str">
        <f t="shared" si="70"/>
        <v>25819</v>
      </c>
      <c r="F386" t="str">
        <f>"Height 1 [mm]"</f>
        <v>Height 1 [mm]</v>
      </c>
      <c r="G386" t="str">
        <f>"47,7"</f>
        <v>47,7</v>
      </c>
    </row>
    <row r="387" spans="1:7">
      <c r="A387">
        <v>112</v>
      </c>
      <c r="B387" t="s">
        <v>8</v>
      </c>
      <c r="C387" t="str">
        <f t="shared" si="69"/>
        <v>05P1827</v>
      </c>
      <c r="D387" t="str">
        <f t="shared" si="69"/>
        <v>05P1827</v>
      </c>
      <c r="E387" t="str">
        <f t="shared" si="70"/>
        <v>25819</v>
      </c>
      <c r="F387" t="str">
        <f>"Height 2 [mm]"</f>
        <v>Height 2 [mm]</v>
      </c>
      <c r="G387" t="str">
        <f>"48,32"</f>
        <v>48,32</v>
      </c>
    </row>
    <row r="388" spans="1:7">
      <c r="A388">
        <v>112</v>
      </c>
      <c r="B388" t="s">
        <v>8</v>
      </c>
      <c r="C388" t="str">
        <f t="shared" si="69"/>
        <v>05P1827</v>
      </c>
      <c r="D388" t="str">
        <f t="shared" si="69"/>
        <v>05P1827</v>
      </c>
      <c r="E388" t="str">
        <f t="shared" si="70"/>
        <v>25819</v>
      </c>
      <c r="F388" t="str">
        <f>"for article number"</f>
        <v>for article number</v>
      </c>
      <c r="G388" t="str">
        <f>"05P1827"</f>
        <v>05P1827</v>
      </c>
    </row>
    <row r="389" spans="1:7">
      <c r="A389">
        <v>112</v>
      </c>
      <c r="B389" t="s">
        <v>8</v>
      </c>
      <c r="C389" t="str">
        <f t="shared" si="69"/>
        <v>05P1827</v>
      </c>
      <c r="D389" t="str">
        <f t="shared" si="69"/>
        <v>05P1827</v>
      </c>
      <c r="E389" t="str">
        <f t="shared" si="70"/>
        <v>25819</v>
      </c>
      <c r="F389" t="str">
        <f>"Brake System"</f>
        <v>Brake System</v>
      </c>
      <c r="G389" t="str">
        <f>"TRW"</f>
        <v>TRW</v>
      </c>
    </row>
    <row r="390" spans="1:7">
      <c r="A390">
        <v>113</v>
      </c>
      <c r="B390" t="s">
        <v>8</v>
      </c>
      <c r="C390" t="str">
        <f t="shared" ref="C390:D396" si="71">"05P1836"</f>
        <v>05P1836</v>
      </c>
      <c r="D390" t="str">
        <f t="shared" si="71"/>
        <v>05P1836</v>
      </c>
      <c r="E390" t="str">
        <f t="shared" ref="E390:E396" si="72">"22035"</f>
        <v>22035</v>
      </c>
      <c r="F390" t="str">
        <f>"Thickness [mm]"</f>
        <v>Thickness [mm]</v>
      </c>
      <c r="G390" t="str">
        <f>"17,4"</f>
        <v>17,4</v>
      </c>
    </row>
    <row r="391" spans="1:7">
      <c r="A391">
        <v>113</v>
      </c>
      <c r="B391" t="s">
        <v>8</v>
      </c>
      <c r="C391" t="str">
        <f t="shared" si="71"/>
        <v>05P1836</v>
      </c>
      <c r="D391" t="str">
        <f t="shared" si="71"/>
        <v>05P1836</v>
      </c>
      <c r="E391" t="str">
        <f t="shared" si="72"/>
        <v>22035</v>
      </c>
      <c r="F391" t="str">
        <f>"Width [mm]"</f>
        <v>Width [mm]</v>
      </c>
      <c r="G391" t="str">
        <f>"146,1"</f>
        <v>146,1</v>
      </c>
    </row>
    <row r="392" spans="1:7">
      <c r="A392">
        <v>113</v>
      </c>
      <c r="B392" t="s">
        <v>8</v>
      </c>
      <c r="C392" t="str">
        <f t="shared" si="71"/>
        <v>05P1836</v>
      </c>
      <c r="D392" t="str">
        <f t="shared" si="71"/>
        <v>05P1836</v>
      </c>
      <c r="E392" t="str">
        <f t="shared" si="72"/>
        <v>22035</v>
      </c>
      <c r="F392" t="str">
        <f>"Height [mm]"</f>
        <v>Height [mm]</v>
      </c>
      <c r="G392" t="str">
        <f>"62,4"</f>
        <v>62,4</v>
      </c>
    </row>
    <row r="393" spans="1:7">
      <c r="A393">
        <v>113</v>
      </c>
      <c r="B393" t="s">
        <v>8</v>
      </c>
      <c r="C393" t="str">
        <f t="shared" si="71"/>
        <v>05P1836</v>
      </c>
      <c r="D393" t="str">
        <f t="shared" si="71"/>
        <v>05P1836</v>
      </c>
      <c r="E393" t="str">
        <f t="shared" si="72"/>
        <v>22035</v>
      </c>
      <c r="F393" t="str">
        <f>"Number of Wear Indicators"</f>
        <v>Number of Wear Indicators</v>
      </c>
      <c r="G393" t="str">
        <f>"1"</f>
        <v>1</v>
      </c>
    </row>
    <row r="394" spans="1:7">
      <c r="A394">
        <v>113</v>
      </c>
      <c r="B394" t="s">
        <v>8</v>
      </c>
      <c r="C394" t="str">
        <f t="shared" si="71"/>
        <v>05P1836</v>
      </c>
      <c r="D394" t="str">
        <f t="shared" si="71"/>
        <v>05P1836</v>
      </c>
      <c r="E394" t="str">
        <f t="shared" si="72"/>
        <v>22035</v>
      </c>
      <c r="F394" t="str">
        <f>"for article number"</f>
        <v>for article number</v>
      </c>
      <c r="G394" t="str">
        <f>"05P1836"</f>
        <v>05P1836</v>
      </c>
    </row>
    <row r="395" spans="1:7">
      <c r="A395">
        <v>113</v>
      </c>
      <c r="B395" t="s">
        <v>8</v>
      </c>
      <c r="C395" t="str">
        <f t="shared" si="71"/>
        <v>05P1836</v>
      </c>
      <c r="D395" t="str">
        <f t="shared" si="71"/>
        <v>05P1836</v>
      </c>
      <c r="E395" t="str">
        <f t="shared" si="72"/>
        <v>22035</v>
      </c>
      <c r="F395" t="str">
        <f>"Brake System"</f>
        <v>Brake System</v>
      </c>
      <c r="G395" t="str">
        <f>"ATE"</f>
        <v>ATE</v>
      </c>
    </row>
    <row r="396" spans="1:7">
      <c r="A396">
        <v>113</v>
      </c>
      <c r="B396" t="s">
        <v>8</v>
      </c>
      <c r="C396" t="str">
        <f t="shared" si="71"/>
        <v>05P1836</v>
      </c>
      <c r="D396" t="str">
        <f t="shared" si="71"/>
        <v>05P1836</v>
      </c>
      <c r="E396" t="str">
        <f t="shared" si="72"/>
        <v>22035</v>
      </c>
      <c r="F396" t="str">
        <f>"Warning Contact Length [mm]"</f>
        <v>Warning Contact Length [mm]</v>
      </c>
      <c r="G396" t="str">
        <f>"155"</f>
        <v>155</v>
      </c>
    </row>
    <row r="397" spans="1:7">
      <c r="A397">
        <v>114</v>
      </c>
      <c r="B397" t="s">
        <v>8</v>
      </c>
      <c r="C397" t="str">
        <f t="shared" ref="C397:D401" si="73">"05P1840"</f>
        <v>05P1840</v>
      </c>
      <c r="D397" t="str">
        <f t="shared" si="73"/>
        <v>05P1840</v>
      </c>
      <c r="E397" t="str">
        <f>"5SP1840"</f>
        <v>5SP1840</v>
      </c>
      <c r="F397" t="str">
        <f>"Width [mm]"</f>
        <v>Width [mm]</v>
      </c>
      <c r="G397" t="str">
        <f>"148,7"</f>
        <v>148,7</v>
      </c>
    </row>
    <row r="398" spans="1:7">
      <c r="A398">
        <v>114</v>
      </c>
      <c r="B398" t="s">
        <v>8</v>
      </c>
      <c r="C398" t="str">
        <f t="shared" si="73"/>
        <v>05P1840</v>
      </c>
      <c r="D398" t="str">
        <f t="shared" si="73"/>
        <v>05P1840</v>
      </c>
      <c r="E398" t="str">
        <f>"5SP1840"</f>
        <v>5SP1840</v>
      </c>
      <c r="F398" t="str">
        <f>"Height [mm]"</f>
        <v>Height [mm]</v>
      </c>
      <c r="G398" t="str">
        <f>"58,5"</f>
        <v>58,5</v>
      </c>
    </row>
    <row r="399" spans="1:7">
      <c r="A399">
        <v>114</v>
      </c>
      <c r="B399" t="s">
        <v>8</v>
      </c>
      <c r="C399" t="str">
        <f t="shared" si="73"/>
        <v>05P1840</v>
      </c>
      <c r="D399" t="str">
        <f t="shared" si="73"/>
        <v>05P1840</v>
      </c>
      <c r="E399" t="str">
        <f>"5SP1840"</f>
        <v>5SP1840</v>
      </c>
      <c r="F399" t="str">
        <f>"for article number"</f>
        <v>for article number</v>
      </c>
      <c r="G399" t="str">
        <f>"05P1840"</f>
        <v>05P1840</v>
      </c>
    </row>
    <row r="400" spans="1:7">
      <c r="A400">
        <v>114</v>
      </c>
      <c r="B400" t="s">
        <v>8</v>
      </c>
      <c r="C400" t="str">
        <f t="shared" si="73"/>
        <v>05P1840</v>
      </c>
      <c r="D400" t="str">
        <f t="shared" si="73"/>
        <v>05P1840</v>
      </c>
      <c r="E400" t="str">
        <f>"5SP1840"</f>
        <v>5SP1840</v>
      </c>
      <c r="F400" t="str">
        <f>"Brake System"</f>
        <v>Brake System</v>
      </c>
      <c r="G400" t="str">
        <f>"NISSIN"</f>
        <v>NISSIN</v>
      </c>
    </row>
    <row r="401" spans="1:7">
      <c r="A401">
        <v>114</v>
      </c>
      <c r="B401" t="s">
        <v>8</v>
      </c>
      <c r="C401" t="str">
        <f t="shared" si="73"/>
        <v>05P1840</v>
      </c>
      <c r="D401" t="str">
        <f t="shared" si="73"/>
        <v>05P1840</v>
      </c>
      <c r="E401" t="str">
        <f>"5SP1840"</f>
        <v>5SP1840</v>
      </c>
      <c r="F401" t="str">
        <f>"Thickness [mm]"</f>
        <v>Thickness [mm]</v>
      </c>
      <c r="G401" t="str">
        <f>"18"</f>
        <v>18</v>
      </c>
    </row>
    <row r="402" spans="1:7">
      <c r="A402">
        <v>115</v>
      </c>
      <c r="B402" t="s">
        <v>8</v>
      </c>
      <c r="C402" t="str">
        <f t="shared" ref="C402:D407" si="74">"05P1845"</f>
        <v>05P1845</v>
      </c>
      <c r="D402" t="str">
        <f t="shared" si="74"/>
        <v>05P1845</v>
      </c>
      <c r="E402" t="str">
        <f t="shared" ref="E402:E407" si="75">"25896"</f>
        <v>25896</v>
      </c>
      <c r="F402" t="str">
        <f>"for article number"</f>
        <v>for article number</v>
      </c>
      <c r="G402" t="str">
        <f>"05P1845"</f>
        <v>05P1845</v>
      </c>
    </row>
    <row r="403" spans="1:7">
      <c r="A403">
        <v>115</v>
      </c>
      <c r="B403" t="s">
        <v>8</v>
      </c>
      <c r="C403" t="str">
        <f t="shared" si="74"/>
        <v>05P1845</v>
      </c>
      <c r="D403" t="str">
        <f t="shared" si="74"/>
        <v>05P1845</v>
      </c>
      <c r="E403" t="str">
        <f t="shared" si="75"/>
        <v>25896</v>
      </c>
      <c r="F403" t="str">
        <f>"Thickness [mm]"</f>
        <v>Thickness [mm]</v>
      </c>
      <c r="G403" t="str">
        <f>"18,5"</f>
        <v>18,5</v>
      </c>
    </row>
    <row r="404" spans="1:7">
      <c r="A404">
        <v>115</v>
      </c>
      <c r="B404" t="s">
        <v>8</v>
      </c>
      <c r="C404" t="str">
        <f t="shared" si="74"/>
        <v>05P1845</v>
      </c>
      <c r="D404" t="str">
        <f t="shared" si="74"/>
        <v>05P1845</v>
      </c>
      <c r="E404" t="str">
        <f t="shared" si="75"/>
        <v>25896</v>
      </c>
      <c r="F404" t="str">
        <f>"Brake System"</f>
        <v>Brake System</v>
      </c>
      <c r="G404" t="str">
        <f>"BOSCH"</f>
        <v>BOSCH</v>
      </c>
    </row>
    <row r="405" spans="1:7">
      <c r="A405">
        <v>115</v>
      </c>
      <c r="B405" t="s">
        <v>8</v>
      </c>
      <c r="C405" t="str">
        <f t="shared" si="74"/>
        <v>05P1845</v>
      </c>
      <c r="D405" t="str">
        <f t="shared" si="74"/>
        <v>05P1845</v>
      </c>
      <c r="E405" t="str">
        <f t="shared" si="75"/>
        <v>25896</v>
      </c>
      <c r="F405" t="str">
        <f>"Height 1 [mm]"</f>
        <v>Height 1 [mm]</v>
      </c>
      <c r="G405" t="str">
        <f>"58,2"</f>
        <v>58,2</v>
      </c>
    </row>
    <row r="406" spans="1:7">
      <c r="A406">
        <v>115</v>
      </c>
      <c r="B406" t="s">
        <v>8</v>
      </c>
      <c r="C406" t="str">
        <f t="shared" si="74"/>
        <v>05P1845</v>
      </c>
      <c r="D406" t="str">
        <f t="shared" si="74"/>
        <v>05P1845</v>
      </c>
      <c r="E406" t="str">
        <f t="shared" si="75"/>
        <v>25896</v>
      </c>
      <c r="F406" t="str">
        <f>"Width [mm]"</f>
        <v>Width [mm]</v>
      </c>
      <c r="G406" t="str">
        <f>"147,9"</f>
        <v>147,9</v>
      </c>
    </row>
    <row r="407" spans="1:7">
      <c r="A407">
        <v>115</v>
      </c>
      <c r="B407" t="s">
        <v>8</v>
      </c>
      <c r="C407" t="str">
        <f t="shared" si="74"/>
        <v>05P1845</v>
      </c>
      <c r="D407" t="str">
        <f t="shared" si="74"/>
        <v>05P1845</v>
      </c>
      <c r="E407" t="str">
        <f t="shared" si="75"/>
        <v>25896</v>
      </c>
      <c r="F407" t="str">
        <f>"Height 2 [mm]"</f>
        <v>Height 2 [mm]</v>
      </c>
      <c r="G407" t="str">
        <f>"63,3"</f>
        <v>63,3</v>
      </c>
    </row>
    <row r="408" spans="1:7">
      <c r="A408">
        <v>116</v>
      </c>
      <c r="B408" t="s">
        <v>8</v>
      </c>
      <c r="C408" t="str">
        <f t="shared" ref="C408:D412" si="76">"05P1854"</f>
        <v>05P1854</v>
      </c>
      <c r="D408" t="str">
        <f t="shared" si="76"/>
        <v>05P1854</v>
      </c>
      <c r="E408" t="str">
        <f>"25028"</f>
        <v>25028</v>
      </c>
      <c r="F408" t="str">
        <f>"Brake System"</f>
        <v>Brake System</v>
      </c>
      <c r="G408" t="str">
        <f>"BREMBO"</f>
        <v>BREMBO</v>
      </c>
    </row>
    <row r="409" spans="1:7">
      <c r="A409">
        <v>116</v>
      </c>
      <c r="B409" t="s">
        <v>8</v>
      </c>
      <c r="C409" t="str">
        <f t="shared" si="76"/>
        <v>05P1854</v>
      </c>
      <c r="D409" t="str">
        <f t="shared" si="76"/>
        <v>05P1854</v>
      </c>
      <c r="E409" t="str">
        <f>"25028"</f>
        <v>25028</v>
      </c>
      <c r="F409" t="str">
        <f>"for article number"</f>
        <v>for article number</v>
      </c>
      <c r="G409" t="str">
        <f>"05P1854"</f>
        <v>05P1854</v>
      </c>
    </row>
    <row r="410" spans="1:7">
      <c r="A410">
        <v>116</v>
      </c>
      <c r="B410" t="s">
        <v>8</v>
      </c>
      <c r="C410" t="str">
        <f t="shared" si="76"/>
        <v>05P1854</v>
      </c>
      <c r="D410" t="str">
        <f t="shared" si="76"/>
        <v>05P1854</v>
      </c>
      <c r="E410" t="str">
        <f>"25028"</f>
        <v>25028</v>
      </c>
      <c r="F410" t="str">
        <f>"Height [mm]"</f>
        <v>Height [mm]</v>
      </c>
      <c r="G410" t="str">
        <f>"91,4"</f>
        <v>91,4</v>
      </c>
    </row>
    <row r="411" spans="1:7">
      <c r="A411">
        <v>116</v>
      </c>
      <c r="B411" t="s">
        <v>8</v>
      </c>
      <c r="C411" t="str">
        <f t="shared" si="76"/>
        <v>05P1854</v>
      </c>
      <c r="D411" t="str">
        <f t="shared" si="76"/>
        <v>05P1854</v>
      </c>
      <c r="E411" t="str">
        <f>"25028"</f>
        <v>25028</v>
      </c>
      <c r="F411" t="str">
        <f>"Thickness [mm]"</f>
        <v>Thickness [mm]</v>
      </c>
      <c r="G411" t="str">
        <f>"18,3"</f>
        <v>18,3</v>
      </c>
    </row>
    <row r="412" spans="1:7">
      <c r="A412">
        <v>116</v>
      </c>
      <c r="B412" t="s">
        <v>8</v>
      </c>
      <c r="C412" t="str">
        <f t="shared" si="76"/>
        <v>05P1854</v>
      </c>
      <c r="D412" t="str">
        <f t="shared" si="76"/>
        <v>05P1854</v>
      </c>
      <c r="E412" t="str">
        <f>"25028"</f>
        <v>25028</v>
      </c>
      <c r="F412" t="str">
        <f>"Width [mm]"</f>
        <v>Width [mm]</v>
      </c>
      <c r="G412" t="str">
        <f>"114,5"</f>
        <v>114,5</v>
      </c>
    </row>
    <row r="413" spans="1:7">
      <c r="A413">
        <v>117</v>
      </c>
      <c r="B413" t="s">
        <v>8</v>
      </c>
      <c r="C413" t="str">
        <f t="shared" ref="C413:D418" si="77">"05P1855"</f>
        <v>05P1855</v>
      </c>
      <c r="D413" t="str">
        <f t="shared" si="77"/>
        <v>05P1855</v>
      </c>
      <c r="E413" t="str">
        <f t="shared" ref="E413:E418" si="78">"21381"</f>
        <v>21381</v>
      </c>
      <c r="F413" t="str">
        <f>"Thickness [mm]"</f>
        <v>Thickness [mm]</v>
      </c>
      <c r="G413" t="str">
        <f>"15,4"</f>
        <v>15,4</v>
      </c>
    </row>
    <row r="414" spans="1:7">
      <c r="A414">
        <v>117</v>
      </c>
      <c r="B414" t="s">
        <v>8</v>
      </c>
      <c r="C414" t="str">
        <f t="shared" si="77"/>
        <v>05P1855</v>
      </c>
      <c r="D414" t="str">
        <f t="shared" si="77"/>
        <v>05P1855</v>
      </c>
      <c r="E414" t="str">
        <f t="shared" si="78"/>
        <v>21381</v>
      </c>
      <c r="F414" t="str">
        <f>"for article number"</f>
        <v>for article number</v>
      </c>
      <c r="G414" t="str">
        <f>"05P1855"</f>
        <v>05P1855</v>
      </c>
    </row>
    <row r="415" spans="1:7">
      <c r="A415">
        <v>117</v>
      </c>
      <c r="B415" t="s">
        <v>8</v>
      </c>
      <c r="C415" t="str">
        <f t="shared" si="77"/>
        <v>05P1855</v>
      </c>
      <c r="D415" t="str">
        <f t="shared" si="77"/>
        <v>05P1855</v>
      </c>
      <c r="E415" t="str">
        <f t="shared" si="78"/>
        <v>21381</v>
      </c>
      <c r="F415" t="str">
        <f>"Brake System"</f>
        <v>Brake System</v>
      </c>
      <c r="G415" t="str">
        <f>"BREMBO"</f>
        <v>BREMBO</v>
      </c>
    </row>
    <row r="416" spans="1:7">
      <c r="A416">
        <v>117</v>
      </c>
      <c r="B416" t="s">
        <v>8</v>
      </c>
      <c r="C416" t="str">
        <f t="shared" si="77"/>
        <v>05P1855</v>
      </c>
      <c r="D416" t="str">
        <f t="shared" si="77"/>
        <v>05P1855</v>
      </c>
      <c r="E416" t="str">
        <f t="shared" si="78"/>
        <v>21381</v>
      </c>
      <c r="F416" t="str">
        <f>"Height [mm]"</f>
        <v>Height [mm]</v>
      </c>
      <c r="G416" t="str">
        <f>"69,3"</f>
        <v>69,3</v>
      </c>
    </row>
    <row r="417" spans="1:7">
      <c r="A417">
        <v>117</v>
      </c>
      <c r="B417" t="s">
        <v>8</v>
      </c>
      <c r="C417" t="str">
        <f t="shared" si="77"/>
        <v>05P1855</v>
      </c>
      <c r="D417" t="str">
        <f t="shared" si="77"/>
        <v>05P1855</v>
      </c>
      <c r="E417" t="str">
        <f t="shared" si="78"/>
        <v>21381</v>
      </c>
      <c r="F417" t="str">
        <f>"Width [mm]"</f>
        <v>Width [mm]</v>
      </c>
      <c r="G417" t="str">
        <f>"109,7"</f>
        <v>109,7</v>
      </c>
    </row>
    <row r="418" spans="1:7">
      <c r="A418">
        <v>117</v>
      </c>
      <c r="B418" t="s">
        <v>8</v>
      </c>
      <c r="C418" t="str">
        <f t="shared" si="77"/>
        <v>05P1855</v>
      </c>
      <c r="D418" t="str">
        <f t="shared" si="77"/>
        <v>05P1855</v>
      </c>
      <c r="E418" t="str">
        <f t="shared" si="78"/>
        <v>21381</v>
      </c>
      <c r="F418" t="str">
        <f>"Number of Wear Indicators"</f>
        <v>Number of Wear Indicators</v>
      </c>
      <c r="G418" t="str">
        <f>"4"</f>
        <v>4</v>
      </c>
    </row>
    <row r="419" spans="1:7">
      <c r="A419">
        <v>118</v>
      </c>
      <c r="B419" t="s">
        <v>8</v>
      </c>
      <c r="C419" t="str">
        <f t="shared" ref="C419:D423" si="79">"05P1859"</f>
        <v>05P1859</v>
      </c>
      <c r="D419" t="str">
        <f t="shared" si="79"/>
        <v>05P1859</v>
      </c>
      <c r="E419" t="str">
        <f>"29291"</f>
        <v>29291</v>
      </c>
      <c r="F419" t="str">
        <f>"Height [mm]"</f>
        <v>Height [mm]</v>
      </c>
      <c r="G419" t="str">
        <f>"110,2"</f>
        <v>110,2</v>
      </c>
    </row>
    <row r="420" spans="1:7">
      <c r="A420">
        <v>118</v>
      </c>
      <c r="B420" t="s">
        <v>8</v>
      </c>
      <c r="C420" t="str">
        <f t="shared" si="79"/>
        <v>05P1859</v>
      </c>
      <c r="D420" t="str">
        <f t="shared" si="79"/>
        <v>05P1859</v>
      </c>
      <c r="E420" t="str">
        <f>"29291"</f>
        <v>29291</v>
      </c>
      <c r="F420" t="str">
        <f>"for article number"</f>
        <v>for article number</v>
      </c>
      <c r="G420" t="str">
        <f>"05P1859"</f>
        <v>05P1859</v>
      </c>
    </row>
    <row r="421" spans="1:7">
      <c r="A421">
        <v>118</v>
      </c>
      <c r="B421" t="s">
        <v>8</v>
      </c>
      <c r="C421" t="str">
        <f t="shared" si="79"/>
        <v>05P1859</v>
      </c>
      <c r="D421" t="str">
        <f t="shared" si="79"/>
        <v>05P1859</v>
      </c>
      <c r="E421" t="str">
        <f>"29291"</f>
        <v>29291</v>
      </c>
      <c r="F421" t="str">
        <f>"Width [mm]"</f>
        <v>Width [mm]</v>
      </c>
      <c r="G421" t="str">
        <f>"216"</f>
        <v>216</v>
      </c>
    </row>
    <row r="422" spans="1:7">
      <c r="A422">
        <v>118</v>
      </c>
      <c r="B422" t="s">
        <v>8</v>
      </c>
      <c r="C422" t="str">
        <f t="shared" si="79"/>
        <v>05P1859</v>
      </c>
      <c r="D422" t="str">
        <f t="shared" si="79"/>
        <v>05P1859</v>
      </c>
      <c r="E422" t="str">
        <f>"29291"</f>
        <v>29291</v>
      </c>
      <c r="F422" t="str">
        <f>"Thickness [mm]"</f>
        <v>Thickness [mm]</v>
      </c>
      <c r="G422" t="str">
        <f>"29"</f>
        <v>29</v>
      </c>
    </row>
    <row r="423" spans="1:7">
      <c r="A423">
        <v>118</v>
      </c>
      <c r="B423" t="s">
        <v>8</v>
      </c>
      <c r="C423" t="str">
        <f t="shared" si="79"/>
        <v>05P1859</v>
      </c>
      <c r="D423" t="str">
        <f t="shared" si="79"/>
        <v>05P1859</v>
      </c>
      <c r="E423" t="str">
        <f>"29291"</f>
        <v>29291</v>
      </c>
      <c r="F423" t="str">
        <f>"Brake System"</f>
        <v>Brake System</v>
      </c>
      <c r="G423" t="str">
        <f>"MERITOR"</f>
        <v>MERITOR</v>
      </c>
    </row>
    <row r="424" spans="1:7">
      <c r="A424">
        <v>119</v>
      </c>
      <c r="B424" t="s">
        <v>8</v>
      </c>
      <c r="C424" t="str">
        <f t="shared" ref="C424:D430" si="80">"05P1868"</f>
        <v>05P1868</v>
      </c>
      <c r="D424" t="str">
        <f t="shared" si="80"/>
        <v>05P1868</v>
      </c>
      <c r="E424" t="str">
        <f t="shared" ref="E424:E430" si="81">"20669"</f>
        <v>20669</v>
      </c>
      <c r="F424" t="str">
        <f>"for article number"</f>
        <v>for article number</v>
      </c>
      <c r="G424" t="str">
        <f>"05P1868"</f>
        <v>05P1868</v>
      </c>
    </row>
    <row r="425" spans="1:7">
      <c r="A425">
        <v>119</v>
      </c>
      <c r="B425" t="s">
        <v>8</v>
      </c>
      <c r="C425" t="str">
        <f t="shared" si="80"/>
        <v>05P1868</v>
      </c>
      <c r="D425" t="str">
        <f t="shared" si="80"/>
        <v>05P1868</v>
      </c>
      <c r="E425" t="str">
        <f t="shared" si="81"/>
        <v>20669</v>
      </c>
      <c r="F425" t="str">
        <f>"Brake System"</f>
        <v>Brake System</v>
      </c>
      <c r="G425" t="str">
        <f>"TRW"</f>
        <v>TRW</v>
      </c>
    </row>
    <row r="426" spans="1:7">
      <c r="A426">
        <v>119</v>
      </c>
      <c r="B426" t="s">
        <v>8</v>
      </c>
      <c r="C426" t="str">
        <f t="shared" si="80"/>
        <v>05P1868</v>
      </c>
      <c r="D426" t="str">
        <f t="shared" si="80"/>
        <v>05P1868</v>
      </c>
      <c r="E426" t="str">
        <f t="shared" si="81"/>
        <v>20669</v>
      </c>
      <c r="F426" t="str">
        <f>"Warning Contact Length [mm]"</f>
        <v>Warning Contact Length [mm]</v>
      </c>
      <c r="G426" t="str">
        <f>"225"</f>
        <v>225</v>
      </c>
    </row>
    <row r="427" spans="1:7">
      <c r="A427">
        <v>119</v>
      </c>
      <c r="B427" t="s">
        <v>8</v>
      </c>
      <c r="C427" t="str">
        <f t="shared" si="80"/>
        <v>05P1868</v>
      </c>
      <c r="D427" t="str">
        <f t="shared" si="80"/>
        <v>05P1868</v>
      </c>
      <c r="E427" t="str">
        <f t="shared" si="81"/>
        <v>20669</v>
      </c>
      <c r="F427" t="str">
        <f>"Height [mm]"</f>
        <v>Height [mm]</v>
      </c>
      <c r="G427" t="str">
        <f>"69,7"</f>
        <v>69,7</v>
      </c>
    </row>
    <row r="428" spans="1:7">
      <c r="A428">
        <v>119</v>
      </c>
      <c r="B428" t="s">
        <v>8</v>
      </c>
      <c r="C428" t="str">
        <f t="shared" si="80"/>
        <v>05P1868</v>
      </c>
      <c r="D428" t="str">
        <f t="shared" si="80"/>
        <v>05P1868</v>
      </c>
      <c r="E428" t="str">
        <f t="shared" si="81"/>
        <v>20669</v>
      </c>
      <c r="F428" t="str">
        <f>"Thickness [mm]"</f>
        <v>Thickness [mm]</v>
      </c>
      <c r="G428" t="str">
        <f>"18"</f>
        <v>18</v>
      </c>
    </row>
    <row r="429" spans="1:7">
      <c r="A429">
        <v>119</v>
      </c>
      <c r="B429" t="s">
        <v>8</v>
      </c>
      <c r="C429" t="str">
        <f t="shared" si="80"/>
        <v>05P1868</v>
      </c>
      <c r="D429" t="str">
        <f t="shared" si="80"/>
        <v>05P1868</v>
      </c>
      <c r="E429" t="str">
        <f t="shared" si="81"/>
        <v>20669</v>
      </c>
      <c r="F429" t="str">
        <f>"Number of Wear Indicators"</f>
        <v>Number of Wear Indicators</v>
      </c>
      <c r="G429" t="str">
        <f>"2"</f>
        <v>2</v>
      </c>
    </row>
    <row r="430" spans="1:7">
      <c r="A430">
        <v>119</v>
      </c>
      <c r="B430" t="s">
        <v>8</v>
      </c>
      <c r="C430" t="str">
        <f t="shared" si="80"/>
        <v>05P1868</v>
      </c>
      <c r="D430" t="str">
        <f t="shared" si="80"/>
        <v>05P1868</v>
      </c>
      <c r="E430" t="str">
        <f t="shared" si="81"/>
        <v>20669</v>
      </c>
      <c r="F430" t="str">
        <f>"Width [mm]"</f>
        <v>Width [mm]</v>
      </c>
      <c r="G430" t="str">
        <f>"119"</f>
        <v>119</v>
      </c>
    </row>
    <row r="431" spans="1:7">
      <c r="A431">
        <v>120</v>
      </c>
      <c r="B431" t="s">
        <v>8</v>
      </c>
      <c r="C431" t="str">
        <f t="shared" ref="C431:D436" si="82">"05P1872"</f>
        <v>05P1872</v>
      </c>
      <c r="D431" t="str">
        <f t="shared" si="82"/>
        <v>05P1872</v>
      </c>
      <c r="E431" t="str">
        <f t="shared" ref="E431:E436" si="83">"29274"</f>
        <v>29274</v>
      </c>
      <c r="F431" t="str">
        <f>"Thickness [mm]"</f>
        <v>Thickness [mm]</v>
      </c>
      <c r="G431" t="str">
        <f>"30"</f>
        <v>30</v>
      </c>
    </row>
    <row r="432" spans="1:7">
      <c r="A432">
        <v>120</v>
      </c>
      <c r="B432" t="s">
        <v>8</v>
      </c>
      <c r="C432" t="str">
        <f t="shared" si="82"/>
        <v>05P1872</v>
      </c>
      <c r="D432" t="str">
        <f t="shared" si="82"/>
        <v>05P1872</v>
      </c>
      <c r="E432" t="str">
        <f t="shared" si="83"/>
        <v>29274</v>
      </c>
      <c r="F432" t="str">
        <f>"for article number"</f>
        <v>for article number</v>
      </c>
      <c r="G432" t="str">
        <f>"05P1872"</f>
        <v>05P1872</v>
      </c>
    </row>
    <row r="433" spans="1:7">
      <c r="A433">
        <v>120</v>
      </c>
      <c r="B433" t="s">
        <v>8</v>
      </c>
      <c r="C433" t="str">
        <f t="shared" si="82"/>
        <v>05P1872</v>
      </c>
      <c r="D433" t="str">
        <f t="shared" si="82"/>
        <v>05P1872</v>
      </c>
      <c r="E433" t="str">
        <f t="shared" si="83"/>
        <v>29274</v>
      </c>
      <c r="F433" t="str">
        <f>"Brake System"</f>
        <v>Brake System</v>
      </c>
      <c r="G433" t="str">
        <f>"HALDEX DB22 LT"</f>
        <v>HALDEX DB22 LT</v>
      </c>
    </row>
    <row r="434" spans="1:7">
      <c r="A434">
        <v>120</v>
      </c>
      <c r="B434" t="s">
        <v>8</v>
      </c>
      <c r="C434" t="str">
        <f t="shared" si="82"/>
        <v>05P1872</v>
      </c>
      <c r="D434" t="str">
        <f t="shared" si="82"/>
        <v>05P1872</v>
      </c>
      <c r="E434" t="str">
        <f t="shared" si="83"/>
        <v>29274</v>
      </c>
      <c r="F434" t="str">
        <f>"Width [mm]"</f>
        <v>Width [mm]</v>
      </c>
      <c r="G434" t="str">
        <f>"210,1"</f>
        <v>210,1</v>
      </c>
    </row>
    <row r="435" spans="1:7">
      <c r="A435">
        <v>120</v>
      </c>
      <c r="B435" t="s">
        <v>8</v>
      </c>
      <c r="C435" t="str">
        <f t="shared" si="82"/>
        <v>05P1872</v>
      </c>
      <c r="D435" t="str">
        <f t="shared" si="82"/>
        <v>05P1872</v>
      </c>
      <c r="E435" t="str">
        <f t="shared" si="83"/>
        <v>29274</v>
      </c>
      <c r="F435" t="str">
        <f>"Fitting Position"</f>
        <v>Fitting Position</v>
      </c>
      <c r="G435" t="str">
        <f>"Rear Axle"</f>
        <v>Rear Axle</v>
      </c>
    </row>
    <row r="436" spans="1:7">
      <c r="A436">
        <v>120</v>
      </c>
      <c r="B436" t="s">
        <v>8</v>
      </c>
      <c r="C436" t="str">
        <f t="shared" si="82"/>
        <v>05P1872</v>
      </c>
      <c r="D436" t="str">
        <f t="shared" si="82"/>
        <v>05P1872</v>
      </c>
      <c r="E436" t="str">
        <f t="shared" si="83"/>
        <v>29274</v>
      </c>
      <c r="F436" t="str">
        <f>"Height [mm]"</f>
        <v>Height [mm]</v>
      </c>
      <c r="G436" t="str">
        <f>"94,1"</f>
        <v>94,1</v>
      </c>
    </row>
    <row r="437" spans="1:7">
      <c r="A437">
        <v>121</v>
      </c>
      <c r="B437" t="s">
        <v>8</v>
      </c>
      <c r="C437" t="str">
        <f t="shared" ref="C437:D441" si="84">"05P1873"</f>
        <v>05P1873</v>
      </c>
      <c r="D437" t="str">
        <f t="shared" si="84"/>
        <v>05P1873</v>
      </c>
      <c r="E437" t="str">
        <f>"25827"</f>
        <v>25827</v>
      </c>
      <c r="F437" t="str">
        <f>"Thickness [mm]"</f>
        <v>Thickness [mm]</v>
      </c>
      <c r="G437" t="str">
        <f>"17,3"</f>
        <v>17,3</v>
      </c>
    </row>
    <row r="438" spans="1:7">
      <c r="A438">
        <v>121</v>
      </c>
      <c r="B438" t="s">
        <v>8</v>
      </c>
      <c r="C438" t="str">
        <f t="shared" si="84"/>
        <v>05P1873</v>
      </c>
      <c r="D438" t="str">
        <f t="shared" si="84"/>
        <v>05P1873</v>
      </c>
      <c r="E438" t="str">
        <f>"25827"</f>
        <v>25827</v>
      </c>
      <c r="F438" t="str">
        <f>"Width [mm]"</f>
        <v>Width [mm]</v>
      </c>
      <c r="G438" t="str">
        <f>"105,9"</f>
        <v>105,9</v>
      </c>
    </row>
    <row r="439" spans="1:7">
      <c r="A439">
        <v>121</v>
      </c>
      <c r="B439" t="s">
        <v>8</v>
      </c>
      <c r="C439" t="str">
        <f t="shared" si="84"/>
        <v>05P1873</v>
      </c>
      <c r="D439" t="str">
        <f t="shared" si="84"/>
        <v>05P1873</v>
      </c>
      <c r="E439" t="str">
        <f>"25827"</f>
        <v>25827</v>
      </c>
      <c r="F439" t="str">
        <f>"Height 1 [mm]"</f>
        <v>Height 1 [mm]</v>
      </c>
      <c r="G439" t="str">
        <f>"51,8"</f>
        <v>51,8</v>
      </c>
    </row>
    <row r="440" spans="1:7">
      <c r="A440">
        <v>121</v>
      </c>
      <c r="B440" t="s">
        <v>8</v>
      </c>
      <c r="C440" t="str">
        <f t="shared" si="84"/>
        <v>05P1873</v>
      </c>
      <c r="D440" t="str">
        <f t="shared" si="84"/>
        <v>05P1873</v>
      </c>
      <c r="E440" t="str">
        <f>"25827"</f>
        <v>25827</v>
      </c>
      <c r="F440" t="str">
        <f>"Height 2 [mm]"</f>
        <v>Height 2 [mm]</v>
      </c>
      <c r="G440" t="str">
        <f>"55,3"</f>
        <v>55,3</v>
      </c>
    </row>
    <row r="441" spans="1:7">
      <c r="A441">
        <v>121</v>
      </c>
      <c r="B441" t="s">
        <v>8</v>
      </c>
      <c r="C441" t="str">
        <f t="shared" si="84"/>
        <v>05P1873</v>
      </c>
      <c r="D441" t="str">
        <f t="shared" si="84"/>
        <v>05P1873</v>
      </c>
      <c r="E441" t="str">
        <f>"25827"</f>
        <v>25827</v>
      </c>
      <c r="F441" t="str">
        <f>"for article number"</f>
        <v>for article number</v>
      </c>
      <c r="G441" t="str">
        <f>"05P1873"</f>
        <v>05P1873</v>
      </c>
    </row>
    <row r="442" spans="1:7">
      <c r="A442">
        <v>122</v>
      </c>
      <c r="B442" t="s">
        <v>8</v>
      </c>
      <c r="C442" t="str">
        <f t="shared" ref="C442:D446" si="85">"05P1878"</f>
        <v>05P1878</v>
      </c>
      <c r="D442" t="str">
        <f t="shared" si="85"/>
        <v>05P1878</v>
      </c>
      <c r="E442" t="str">
        <f>"23705"</f>
        <v>23705</v>
      </c>
      <c r="F442" t="str">
        <f>"Thickness [mm]"</f>
        <v>Thickness [mm]</v>
      </c>
      <c r="G442" t="str">
        <f>"17,8"</f>
        <v>17,8</v>
      </c>
    </row>
    <row r="443" spans="1:7">
      <c r="A443">
        <v>122</v>
      </c>
      <c r="B443" t="s">
        <v>8</v>
      </c>
      <c r="C443" t="str">
        <f t="shared" si="85"/>
        <v>05P1878</v>
      </c>
      <c r="D443" t="str">
        <f t="shared" si="85"/>
        <v>05P1878</v>
      </c>
      <c r="E443" t="str">
        <f>"23705"</f>
        <v>23705</v>
      </c>
      <c r="F443" t="str">
        <f>"Width [mm]"</f>
        <v>Width [mm]</v>
      </c>
      <c r="G443" t="str">
        <f>"122,8"</f>
        <v>122,8</v>
      </c>
    </row>
    <row r="444" spans="1:7">
      <c r="A444">
        <v>122</v>
      </c>
      <c r="B444" t="s">
        <v>8</v>
      </c>
      <c r="C444" t="str">
        <f t="shared" si="85"/>
        <v>05P1878</v>
      </c>
      <c r="D444" t="str">
        <f t="shared" si="85"/>
        <v>05P1878</v>
      </c>
      <c r="E444" t="str">
        <f>"23705"</f>
        <v>23705</v>
      </c>
      <c r="F444" t="str">
        <f>"Height [mm]"</f>
        <v>Height [mm]</v>
      </c>
      <c r="G444" t="str">
        <f>"53,3"</f>
        <v>53,3</v>
      </c>
    </row>
    <row r="445" spans="1:7">
      <c r="A445">
        <v>122</v>
      </c>
      <c r="B445" t="s">
        <v>8</v>
      </c>
      <c r="C445" t="str">
        <f t="shared" si="85"/>
        <v>05P1878</v>
      </c>
      <c r="D445" t="str">
        <f t="shared" si="85"/>
        <v>05P1878</v>
      </c>
      <c r="E445" t="str">
        <f>"23705"</f>
        <v>23705</v>
      </c>
      <c r="F445" t="str">
        <f>"for article number"</f>
        <v>for article number</v>
      </c>
      <c r="G445" t="str">
        <f>"05P1878"</f>
        <v>05P1878</v>
      </c>
    </row>
    <row r="446" spans="1:7">
      <c r="A446">
        <v>122</v>
      </c>
      <c r="B446" t="s">
        <v>8</v>
      </c>
      <c r="C446" t="str">
        <f t="shared" si="85"/>
        <v>05P1878</v>
      </c>
      <c r="D446" t="str">
        <f t="shared" si="85"/>
        <v>05P1878</v>
      </c>
      <c r="E446" t="str">
        <f>"23705"</f>
        <v>23705</v>
      </c>
      <c r="F446" t="str">
        <f>"Brake System"</f>
        <v>Brake System</v>
      </c>
      <c r="G446" t="str">
        <f>"BOSCH"</f>
        <v>BOSCH</v>
      </c>
    </row>
    <row r="447" spans="1:7">
      <c r="A447">
        <v>123</v>
      </c>
      <c r="B447" t="s">
        <v>8</v>
      </c>
      <c r="C447" t="str">
        <f t="shared" ref="C447:D451" si="86">"05P1879"</f>
        <v>05P1879</v>
      </c>
      <c r="D447" t="str">
        <f t="shared" si="86"/>
        <v>05P1879</v>
      </c>
      <c r="E447" t="str">
        <f>"25736"</f>
        <v>25736</v>
      </c>
      <c r="F447" t="str">
        <f>"for article number"</f>
        <v>for article number</v>
      </c>
      <c r="G447" t="str">
        <f>"05P1879"</f>
        <v>05P1879</v>
      </c>
    </row>
    <row r="448" spans="1:7">
      <c r="A448">
        <v>123</v>
      </c>
      <c r="B448" t="s">
        <v>8</v>
      </c>
      <c r="C448" t="str">
        <f t="shared" si="86"/>
        <v>05P1879</v>
      </c>
      <c r="D448" t="str">
        <f t="shared" si="86"/>
        <v>05P1879</v>
      </c>
      <c r="E448" t="str">
        <f>"25736"</f>
        <v>25736</v>
      </c>
      <c r="F448" t="str">
        <f>"Brake System"</f>
        <v>Brake System</v>
      </c>
      <c r="G448" t="str">
        <f>"ATE"</f>
        <v>ATE</v>
      </c>
    </row>
    <row r="449" spans="1:7">
      <c r="A449">
        <v>123</v>
      </c>
      <c r="B449" t="s">
        <v>8</v>
      </c>
      <c r="C449" t="str">
        <f t="shared" si="86"/>
        <v>05P1879</v>
      </c>
      <c r="D449" t="str">
        <f t="shared" si="86"/>
        <v>05P1879</v>
      </c>
      <c r="E449" t="str">
        <f>"25736"</f>
        <v>25736</v>
      </c>
      <c r="F449" t="str">
        <f>"Height [mm]"</f>
        <v>Height [mm]</v>
      </c>
      <c r="G449" t="str">
        <f>"65,4"</f>
        <v>65,4</v>
      </c>
    </row>
    <row r="450" spans="1:7">
      <c r="A450">
        <v>123</v>
      </c>
      <c r="B450" t="s">
        <v>8</v>
      </c>
      <c r="C450" t="str">
        <f t="shared" si="86"/>
        <v>05P1879</v>
      </c>
      <c r="D450" t="str">
        <f t="shared" si="86"/>
        <v>05P1879</v>
      </c>
      <c r="E450" t="str">
        <f>"25736"</f>
        <v>25736</v>
      </c>
      <c r="F450" t="str">
        <f>"Thickness [mm]"</f>
        <v>Thickness [mm]</v>
      </c>
      <c r="G450" t="str">
        <f>"17,9"</f>
        <v>17,9</v>
      </c>
    </row>
    <row r="451" spans="1:7">
      <c r="A451">
        <v>123</v>
      </c>
      <c r="B451" t="s">
        <v>8</v>
      </c>
      <c r="C451" t="str">
        <f t="shared" si="86"/>
        <v>05P1879</v>
      </c>
      <c r="D451" t="str">
        <f t="shared" si="86"/>
        <v>05P1879</v>
      </c>
      <c r="E451" t="str">
        <f>"25736"</f>
        <v>25736</v>
      </c>
      <c r="F451" t="str">
        <f>"Width [mm]"</f>
        <v>Width [mm]</v>
      </c>
      <c r="G451" t="str">
        <f>"180,3"</f>
        <v>180,3</v>
      </c>
    </row>
    <row r="452" spans="1:7">
      <c r="A452">
        <v>124</v>
      </c>
      <c r="B452" t="s">
        <v>8</v>
      </c>
      <c r="C452" t="str">
        <f t="shared" ref="C452:D456" si="87">"05P1882"</f>
        <v>05P1882</v>
      </c>
      <c r="D452" t="str">
        <f t="shared" si="87"/>
        <v>05P1882</v>
      </c>
      <c r="E452" t="str">
        <f>"25213"</f>
        <v>25213</v>
      </c>
      <c r="F452" t="str">
        <f>"Thickness [mm]"</f>
        <v>Thickness [mm]</v>
      </c>
      <c r="G452" t="str">
        <f>"16,1"</f>
        <v>16,1</v>
      </c>
    </row>
    <row r="453" spans="1:7">
      <c r="A453">
        <v>124</v>
      </c>
      <c r="B453" t="s">
        <v>8</v>
      </c>
      <c r="C453" t="str">
        <f t="shared" si="87"/>
        <v>05P1882</v>
      </c>
      <c r="D453" t="str">
        <f t="shared" si="87"/>
        <v>05P1882</v>
      </c>
      <c r="E453" t="str">
        <f>"25213"</f>
        <v>25213</v>
      </c>
      <c r="F453" t="str">
        <f>"Width [mm]"</f>
        <v>Width [mm]</v>
      </c>
      <c r="G453" t="str">
        <f>"123"</f>
        <v>123</v>
      </c>
    </row>
    <row r="454" spans="1:7">
      <c r="A454">
        <v>124</v>
      </c>
      <c r="B454" t="s">
        <v>8</v>
      </c>
      <c r="C454" t="str">
        <f t="shared" si="87"/>
        <v>05P1882</v>
      </c>
      <c r="D454" t="str">
        <f t="shared" si="87"/>
        <v>05P1882</v>
      </c>
      <c r="E454" t="str">
        <f>"25213"</f>
        <v>25213</v>
      </c>
      <c r="F454" t="str">
        <f>"Height [mm]"</f>
        <v>Height [mm]</v>
      </c>
      <c r="G454" t="str">
        <f>"51,9"</f>
        <v>51,9</v>
      </c>
    </row>
    <row r="455" spans="1:7">
      <c r="A455">
        <v>124</v>
      </c>
      <c r="B455" t="s">
        <v>8</v>
      </c>
      <c r="C455" t="str">
        <f t="shared" si="87"/>
        <v>05P1882</v>
      </c>
      <c r="D455" t="str">
        <f t="shared" si="87"/>
        <v>05P1882</v>
      </c>
      <c r="E455" t="str">
        <f>"25213"</f>
        <v>25213</v>
      </c>
      <c r="F455" t="str">
        <f>"for article number"</f>
        <v>for article number</v>
      </c>
      <c r="G455" t="str">
        <f>"05P1882"</f>
        <v>05P1882</v>
      </c>
    </row>
    <row r="456" spans="1:7">
      <c r="A456">
        <v>124</v>
      </c>
      <c r="B456" t="s">
        <v>8</v>
      </c>
      <c r="C456" t="str">
        <f t="shared" si="87"/>
        <v>05P1882</v>
      </c>
      <c r="D456" t="str">
        <f t="shared" si="87"/>
        <v>05P1882</v>
      </c>
      <c r="E456" t="str">
        <f>"25213"</f>
        <v>25213</v>
      </c>
      <c r="F456" t="str">
        <f>"Brake System"</f>
        <v>Brake System</v>
      </c>
      <c r="G456" t="str">
        <f>"ATE"</f>
        <v>ATE</v>
      </c>
    </row>
    <row r="457" spans="1:7">
      <c r="A457">
        <v>125</v>
      </c>
      <c r="B457" t="s">
        <v>8</v>
      </c>
      <c r="C457" t="str">
        <f t="shared" ref="C457:D461" si="88">"05P1885"</f>
        <v>05P1885</v>
      </c>
      <c r="D457" t="str">
        <f t="shared" si="88"/>
        <v>05P1885</v>
      </c>
      <c r="E457" t="str">
        <f>"24695"</f>
        <v>24695</v>
      </c>
      <c r="F457" t="str">
        <f>"for article number"</f>
        <v>for article number</v>
      </c>
      <c r="G457" t="str">
        <f>"05P1885"</f>
        <v>05P1885</v>
      </c>
    </row>
    <row r="458" spans="1:7">
      <c r="A458">
        <v>125</v>
      </c>
      <c r="B458" t="s">
        <v>8</v>
      </c>
      <c r="C458" t="str">
        <f t="shared" si="88"/>
        <v>05P1885</v>
      </c>
      <c r="D458" t="str">
        <f t="shared" si="88"/>
        <v>05P1885</v>
      </c>
      <c r="E458" t="str">
        <f>"24695"</f>
        <v>24695</v>
      </c>
      <c r="F458" t="str">
        <f>"Brake System"</f>
        <v>Brake System</v>
      </c>
      <c r="G458" t="str">
        <f>"BREMBO"</f>
        <v>BREMBO</v>
      </c>
    </row>
    <row r="459" spans="1:7">
      <c r="A459">
        <v>125</v>
      </c>
      <c r="B459" t="s">
        <v>8</v>
      </c>
      <c r="C459" t="str">
        <f t="shared" si="88"/>
        <v>05P1885</v>
      </c>
      <c r="D459" t="str">
        <f t="shared" si="88"/>
        <v>05P1885</v>
      </c>
      <c r="E459" t="str">
        <f>"24695"</f>
        <v>24695</v>
      </c>
      <c r="F459" t="str">
        <f>"Width [mm]"</f>
        <v>Width [mm]</v>
      </c>
      <c r="G459" t="str">
        <f>"189,6"</f>
        <v>189,6</v>
      </c>
    </row>
    <row r="460" spans="1:7">
      <c r="A460">
        <v>125</v>
      </c>
      <c r="B460" t="s">
        <v>8</v>
      </c>
      <c r="C460" t="str">
        <f t="shared" si="88"/>
        <v>05P1885</v>
      </c>
      <c r="D460" t="str">
        <f t="shared" si="88"/>
        <v>05P1885</v>
      </c>
      <c r="E460" t="str">
        <f>"24695"</f>
        <v>24695</v>
      </c>
      <c r="F460" t="str">
        <f>"Thickness [mm]"</f>
        <v>Thickness [mm]</v>
      </c>
      <c r="G460" t="str">
        <f>"16,6"</f>
        <v>16,6</v>
      </c>
    </row>
    <row r="461" spans="1:7">
      <c r="A461">
        <v>125</v>
      </c>
      <c r="B461" t="s">
        <v>8</v>
      </c>
      <c r="C461" t="str">
        <f t="shared" si="88"/>
        <v>05P1885</v>
      </c>
      <c r="D461" t="str">
        <f t="shared" si="88"/>
        <v>05P1885</v>
      </c>
      <c r="E461" t="str">
        <f>"24695"</f>
        <v>24695</v>
      </c>
      <c r="F461" t="str">
        <f>"Height [mm]"</f>
        <v>Height [mm]</v>
      </c>
      <c r="G461" t="str">
        <f>"96"</f>
        <v>96</v>
      </c>
    </row>
    <row r="462" spans="1:7">
      <c r="A462">
        <v>126</v>
      </c>
      <c r="B462" t="s">
        <v>8</v>
      </c>
      <c r="C462" t="str">
        <f t="shared" ref="C462:D466" si="89">"05P1897"</f>
        <v>05P1897</v>
      </c>
      <c r="D462" t="str">
        <f t="shared" si="89"/>
        <v>05P1897</v>
      </c>
      <c r="E462" t="str">
        <f>"29306"</f>
        <v>29306</v>
      </c>
      <c r="F462" t="str">
        <f>"Width [mm]"</f>
        <v>Width [mm]</v>
      </c>
      <c r="G462" t="str">
        <f>"210,8"</f>
        <v>210,8</v>
      </c>
    </row>
    <row r="463" spans="1:7">
      <c r="A463">
        <v>126</v>
      </c>
      <c r="B463" t="s">
        <v>8</v>
      </c>
      <c r="C463" t="str">
        <f t="shared" si="89"/>
        <v>05P1897</v>
      </c>
      <c r="D463" t="str">
        <f t="shared" si="89"/>
        <v>05P1897</v>
      </c>
      <c r="E463" t="str">
        <f>"29306"</f>
        <v>29306</v>
      </c>
      <c r="F463" t="str">
        <f>"Height [mm]"</f>
        <v>Height [mm]</v>
      </c>
      <c r="G463" t="str">
        <f>"92,5"</f>
        <v>92,5</v>
      </c>
    </row>
    <row r="464" spans="1:7">
      <c r="A464">
        <v>126</v>
      </c>
      <c r="B464" t="s">
        <v>8</v>
      </c>
      <c r="C464" t="str">
        <f t="shared" si="89"/>
        <v>05P1897</v>
      </c>
      <c r="D464" t="str">
        <f t="shared" si="89"/>
        <v>05P1897</v>
      </c>
      <c r="E464" t="str">
        <f>"29306"</f>
        <v>29306</v>
      </c>
      <c r="F464" t="str">
        <f>"for article number"</f>
        <v>for article number</v>
      </c>
      <c r="G464" t="str">
        <f>"05P1897"</f>
        <v>05P1897</v>
      </c>
    </row>
    <row r="465" spans="1:7">
      <c r="A465">
        <v>126</v>
      </c>
      <c r="B465" t="s">
        <v>8</v>
      </c>
      <c r="C465" t="str">
        <f t="shared" si="89"/>
        <v>05P1897</v>
      </c>
      <c r="D465" t="str">
        <f t="shared" si="89"/>
        <v>05P1897</v>
      </c>
      <c r="E465" t="str">
        <f>"29306"</f>
        <v>29306</v>
      </c>
      <c r="F465" t="str">
        <f>"Brake System"</f>
        <v>Brake System</v>
      </c>
      <c r="G465" t="str">
        <f>"Knorr SN 6"</f>
        <v>Knorr SN 6</v>
      </c>
    </row>
    <row r="466" spans="1:7">
      <c r="A466">
        <v>126</v>
      </c>
      <c r="B466" t="s">
        <v>8</v>
      </c>
      <c r="C466" t="str">
        <f t="shared" si="89"/>
        <v>05P1897</v>
      </c>
      <c r="D466" t="str">
        <f t="shared" si="89"/>
        <v>05P1897</v>
      </c>
      <c r="E466" t="str">
        <f>"29306"</f>
        <v>29306</v>
      </c>
      <c r="F466" t="str">
        <f>"Thickness [mm]"</f>
        <v>Thickness [mm]</v>
      </c>
      <c r="G466" t="str">
        <f>"30"</f>
        <v>30</v>
      </c>
    </row>
    <row r="467" spans="1:7">
      <c r="A467">
        <v>127</v>
      </c>
      <c r="B467" t="s">
        <v>8</v>
      </c>
      <c r="C467" t="str">
        <f t="shared" ref="C467:D471" si="90">"05P1898"</f>
        <v>05P1898</v>
      </c>
      <c r="D467" t="str">
        <f t="shared" si="90"/>
        <v>05P1898</v>
      </c>
      <c r="E467" t="str">
        <f>"29307"</f>
        <v>29307</v>
      </c>
      <c r="F467" t="str">
        <f>"Width [mm]"</f>
        <v>Width [mm]</v>
      </c>
      <c r="G467" t="str">
        <f>"247,5"</f>
        <v>247,5</v>
      </c>
    </row>
    <row r="468" spans="1:7">
      <c r="A468">
        <v>127</v>
      </c>
      <c r="B468" t="s">
        <v>8</v>
      </c>
      <c r="C468" t="str">
        <f t="shared" si="90"/>
        <v>05P1898</v>
      </c>
      <c r="D468" t="str">
        <f t="shared" si="90"/>
        <v>05P1898</v>
      </c>
      <c r="E468" t="str">
        <f>"29307"</f>
        <v>29307</v>
      </c>
      <c r="F468" t="str">
        <f>"Brake System"</f>
        <v>Brake System</v>
      </c>
      <c r="G468" t="str">
        <f>"Knorr SN 7"</f>
        <v>Knorr SN 7</v>
      </c>
    </row>
    <row r="469" spans="1:7">
      <c r="A469">
        <v>127</v>
      </c>
      <c r="B469" t="s">
        <v>8</v>
      </c>
      <c r="C469" t="str">
        <f t="shared" si="90"/>
        <v>05P1898</v>
      </c>
      <c r="D469" t="str">
        <f t="shared" si="90"/>
        <v>05P1898</v>
      </c>
      <c r="E469" t="str">
        <f>"29307"</f>
        <v>29307</v>
      </c>
      <c r="F469" t="str">
        <f>"Height [mm]"</f>
        <v>Height [mm]</v>
      </c>
      <c r="G469" t="str">
        <f>"109"</f>
        <v>109</v>
      </c>
    </row>
    <row r="470" spans="1:7">
      <c r="A470">
        <v>127</v>
      </c>
      <c r="B470" t="s">
        <v>8</v>
      </c>
      <c r="C470" t="str">
        <f t="shared" si="90"/>
        <v>05P1898</v>
      </c>
      <c r="D470" t="str">
        <f t="shared" si="90"/>
        <v>05P1898</v>
      </c>
      <c r="E470" t="str">
        <f>"29307"</f>
        <v>29307</v>
      </c>
      <c r="F470" t="str">
        <f>"Thickness [mm]"</f>
        <v>Thickness [mm]</v>
      </c>
      <c r="G470" t="str">
        <f>"30"</f>
        <v>30</v>
      </c>
    </row>
    <row r="471" spans="1:7">
      <c r="A471">
        <v>127</v>
      </c>
      <c r="B471" t="s">
        <v>8</v>
      </c>
      <c r="C471" t="str">
        <f t="shared" si="90"/>
        <v>05P1898</v>
      </c>
      <c r="D471" t="str">
        <f t="shared" si="90"/>
        <v>05P1898</v>
      </c>
      <c r="E471" t="str">
        <f>"29307"</f>
        <v>29307</v>
      </c>
      <c r="F471" t="str">
        <f>"for article number"</f>
        <v>for article number</v>
      </c>
      <c r="G471" t="str">
        <f>"05P1898"</f>
        <v>05P1898</v>
      </c>
    </row>
    <row r="472" spans="1:7">
      <c r="A472">
        <v>128</v>
      </c>
      <c r="B472" t="s">
        <v>8</v>
      </c>
      <c r="C472" t="str">
        <f t="shared" ref="C472:D476" si="91">"05P1899"</f>
        <v>05P1899</v>
      </c>
      <c r="D472" t="str">
        <f t="shared" si="91"/>
        <v>05P1899</v>
      </c>
      <c r="E472" t="str">
        <f>"29308"</f>
        <v>29308</v>
      </c>
      <c r="F472" t="str">
        <f>"Thickness [mm]"</f>
        <v>Thickness [mm]</v>
      </c>
      <c r="G472" t="str">
        <f>"30"</f>
        <v>30</v>
      </c>
    </row>
    <row r="473" spans="1:7">
      <c r="A473">
        <v>128</v>
      </c>
      <c r="B473" t="s">
        <v>8</v>
      </c>
      <c r="C473" t="str">
        <f t="shared" si="91"/>
        <v>05P1899</v>
      </c>
      <c r="D473" t="str">
        <f t="shared" si="91"/>
        <v>05P1899</v>
      </c>
      <c r="E473" t="str">
        <f>"29308"</f>
        <v>29308</v>
      </c>
      <c r="F473" t="str">
        <f>"Width [mm]"</f>
        <v>Width [mm]</v>
      </c>
      <c r="G473" t="str">
        <f>"210,7"</f>
        <v>210,7</v>
      </c>
    </row>
    <row r="474" spans="1:7">
      <c r="A474">
        <v>128</v>
      </c>
      <c r="B474" t="s">
        <v>8</v>
      </c>
      <c r="C474" t="str">
        <f t="shared" si="91"/>
        <v>05P1899</v>
      </c>
      <c r="D474" t="str">
        <f t="shared" si="91"/>
        <v>05P1899</v>
      </c>
      <c r="E474" t="str">
        <f>"29308"</f>
        <v>29308</v>
      </c>
      <c r="F474" t="str">
        <f>"Height [mm]"</f>
        <v>Height [mm]</v>
      </c>
      <c r="G474" t="str">
        <f>"108"</f>
        <v>108</v>
      </c>
    </row>
    <row r="475" spans="1:7">
      <c r="A475">
        <v>128</v>
      </c>
      <c r="B475" t="s">
        <v>8</v>
      </c>
      <c r="C475" t="str">
        <f t="shared" si="91"/>
        <v>05P1899</v>
      </c>
      <c r="D475" t="str">
        <f t="shared" si="91"/>
        <v>05P1899</v>
      </c>
      <c r="E475" t="str">
        <f>"29308"</f>
        <v>29308</v>
      </c>
      <c r="F475" t="str">
        <f>"for article number"</f>
        <v>for article number</v>
      </c>
      <c r="G475" t="str">
        <f>"05P1899"</f>
        <v>05P1899</v>
      </c>
    </row>
    <row r="476" spans="1:7">
      <c r="A476">
        <v>128</v>
      </c>
      <c r="B476" t="s">
        <v>8</v>
      </c>
      <c r="C476" t="str">
        <f t="shared" si="91"/>
        <v>05P1899</v>
      </c>
      <c r="D476" t="str">
        <f t="shared" si="91"/>
        <v>05P1899</v>
      </c>
      <c r="E476" t="str">
        <f>"29308"</f>
        <v>29308</v>
      </c>
      <c r="F476" t="str">
        <f>"Brake System"</f>
        <v>Brake System</v>
      </c>
      <c r="G476" t="str">
        <f>"Knorr SK 7"</f>
        <v>Knorr SK 7</v>
      </c>
    </row>
    <row r="477" spans="1:7">
      <c r="A477">
        <v>129</v>
      </c>
      <c r="B477" t="s">
        <v>8</v>
      </c>
      <c r="C477" t="str">
        <f t="shared" ref="C477:D482" si="92">"05P1901"</f>
        <v>05P1901</v>
      </c>
      <c r="D477" t="str">
        <f t="shared" si="92"/>
        <v>05P1901</v>
      </c>
      <c r="E477" t="str">
        <f t="shared" ref="E477:E482" si="93">"22087"</f>
        <v>22087</v>
      </c>
      <c r="F477" t="str">
        <f>"Supplementary Article/Supplementary Info 2"</f>
        <v>Supplementary Article/Supplementary Info 2</v>
      </c>
      <c r="G477" t="str">
        <f>"with screws"</f>
        <v>with screws</v>
      </c>
    </row>
    <row r="478" spans="1:7">
      <c r="A478">
        <v>129</v>
      </c>
      <c r="B478" t="s">
        <v>8</v>
      </c>
      <c r="C478" t="str">
        <f t="shared" si="92"/>
        <v>05P1901</v>
      </c>
      <c r="D478" t="str">
        <f t="shared" si="92"/>
        <v>05P1901</v>
      </c>
      <c r="E478" t="str">
        <f t="shared" si="93"/>
        <v>22087</v>
      </c>
      <c r="F478" t="str">
        <f>"Thickness [mm]"</f>
        <v>Thickness [mm]</v>
      </c>
      <c r="G478" t="str">
        <f>"18"</f>
        <v>18</v>
      </c>
    </row>
    <row r="479" spans="1:7">
      <c r="A479">
        <v>129</v>
      </c>
      <c r="B479" t="s">
        <v>8</v>
      </c>
      <c r="C479" t="str">
        <f t="shared" si="92"/>
        <v>05P1901</v>
      </c>
      <c r="D479" t="str">
        <f t="shared" si="92"/>
        <v>05P1901</v>
      </c>
      <c r="E479" t="str">
        <f t="shared" si="93"/>
        <v>22087</v>
      </c>
      <c r="F479" t="str">
        <f>"Width [mm]"</f>
        <v>Width [mm]</v>
      </c>
      <c r="G479" t="str">
        <f>"160"</f>
        <v>160</v>
      </c>
    </row>
    <row r="480" spans="1:7">
      <c r="A480">
        <v>129</v>
      </c>
      <c r="B480" t="s">
        <v>8</v>
      </c>
      <c r="C480" t="str">
        <f t="shared" si="92"/>
        <v>05P1901</v>
      </c>
      <c r="D480" t="str">
        <f t="shared" si="92"/>
        <v>05P1901</v>
      </c>
      <c r="E480" t="str">
        <f t="shared" si="93"/>
        <v>22087</v>
      </c>
      <c r="F480" t="str">
        <f>"Height [mm]"</f>
        <v>Height [mm]</v>
      </c>
      <c r="G480" t="str">
        <f>"60"</f>
        <v>60</v>
      </c>
    </row>
    <row r="481" spans="1:7">
      <c r="A481">
        <v>129</v>
      </c>
      <c r="B481" t="s">
        <v>8</v>
      </c>
      <c r="C481" t="str">
        <f t="shared" si="92"/>
        <v>05P1901</v>
      </c>
      <c r="D481" t="str">
        <f t="shared" si="92"/>
        <v>05P1901</v>
      </c>
      <c r="E481" t="str">
        <f t="shared" si="93"/>
        <v>22087</v>
      </c>
      <c r="F481" t="str">
        <f>"for article number"</f>
        <v>for article number</v>
      </c>
      <c r="G481" t="str">
        <f>"05P1901"</f>
        <v>05P1901</v>
      </c>
    </row>
    <row r="482" spans="1:7">
      <c r="A482">
        <v>129</v>
      </c>
      <c r="B482" t="s">
        <v>8</v>
      </c>
      <c r="C482" t="str">
        <f t="shared" si="92"/>
        <v>05P1901</v>
      </c>
      <c r="D482" t="str">
        <f t="shared" si="92"/>
        <v>05P1901</v>
      </c>
      <c r="E482" t="str">
        <f t="shared" si="93"/>
        <v>22087</v>
      </c>
      <c r="F482" t="str">
        <f>"Brake System"</f>
        <v>Brake System</v>
      </c>
      <c r="G482" t="str">
        <f>"TRW"</f>
        <v>TRW</v>
      </c>
    </row>
    <row r="483" spans="1:7">
      <c r="A483">
        <v>130</v>
      </c>
      <c r="B483" t="s">
        <v>8</v>
      </c>
      <c r="C483" t="str">
        <f t="shared" ref="C483:D488" si="94">"05P1902"</f>
        <v>05P1902</v>
      </c>
      <c r="D483" t="str">
        <f t="shared" si="94"/>
        <v>05P1902</v>
      </c>
      <c r="E483" t="str">
        <f t="shared" ref="E483:E488" si="95">"24465"</f>
        <v>24465</v>
      </c>
      <c r="F483" t="str">
        <f>"Brake System"</f>
        <v>Brake System</v>
      </c>
      <c r="G483" t="str">
        <f>"BOSCH"</f>
        <v>BOSCH</v>
      </c>
    </row>
    <row r="484" spans="1:7">
      <c r="A484">
        <v>130</v>
      </c>
      <c r="B484" t="s">
        <v>8</v>
      </c>
      <c r="C484" t="str">
        <f t="shared" si="94"/>
        <v>05P1902</v>
      </c>
      <c r="D484" t="str">
        <f t="shared" si="94"/>
        <v>05P1902</v>
      </c>
      <c r="E484" t="str">
        <f t="shared" si="95"/>
        <v>24465</v>
      </c>
      <c r="F484" t="str">
        <f>"for article number"</f>
        <v>for article number</v>
      </c>
      <c r="G484" t="str">
        <f>"05P1902"</f>
        <v>05P1902</v>
      </c>
    </row>
    <row r="485" spans="1:7">
      <c r="A485">
        <v>130</v>
      </c>
      <c r="B485" t="s">
        <v>8</v>
      </c>
      <c r="C485" t="str">
        <f t="shared" si="94"/>
        <v>05P1902</v>
      </c>
      <c r="D485" t="str">
        <f t="shared" si="94"/>
        <v>05P1902</v>
      </c>
      <c r="E485" t="str">
        <f t="shared" si="95"/>
        <v>24465</v>
      </c>
      <c r="F485" t="str">
        <f>"Number of Wear Indicators"</f>
        <v>Number of Wear Indicators</v>
      </c>
      <c r="G485" t="str">
        <f>"2"</f>
        <v>2</v>
      </c>
    </row>
    <row r="486" spans="1:7">
      <c r="A486">
        <v>130</v>
      </c>
      <c r="B486" t="s">
        <v>8</v>
      </c>
      <c r="C486" t="str">
        <f t="shared" si="94"/>
        <v>05P1902</v>
      </c>
      <c r="D486" t="str">
        <f t="shared" si="94"/>
        <v>05P1902</v>
      </c>
      <c r="E486" t="str">
        <f t="shared" si="95"/>
        <v>24465</v>
      </c>
      <c r="F486" t="str">
        <f>"Height [mm]"</f>
        <v>Height [mm]</v>
      </c>
      <c r="G486" t="str">
        <f>"48,8"</f>
        <v>48,8</v>
      </c>
    </row>
    <row r="487" spans="1:7">
      <c r="A487">
        <v>130</v>
      </c>
      <c r="B487" t="s">
        <v>8</v>
      </c>
      <c r="C487" t="str">
        <f t="shared" si="94"/>
        <v>05P1902</v>
      </c>
      <c r="D487" t="str">
        <f t="shared" si="94"/>
        <v>05P1902</v>
      </c>
      <c r="E487" t="str">
        <f t="shared" si="95"/>
        <v>24465</v>
      </c>
      <c r="F487" t="str">
        <f>"Thickness [mm]"</f>
        <v>Thickness [mm]</v>
      </c>
      <c r="G487" t="str">
        <f>"18,8"</f>
        <v>18,8</v>
      </c>
    </row>
    <row r="488" spans="1:7">
      <c r="A488">
        <v>130</v>
      </c>
      <c r="B488" t="s">
        <v>8</v>
      </c>
      <c r="C488" t="str">
        <f t="shared" si="94"/>
        <v>05P1902</v>
      </c>
      <c r="D488" t="str">
        <f t="shared" si="94"/>
        <v>05P1902</v>
      </c>
      <c r="E488" t="str">
        <f t="shared" si="95"/>
        <v>24465</v>
      </c>
      <c r="F488" t="str">
        <f>"Width [mm]"</f>
        <v>Width [mm]</v>
      </c>
      <c r="G488" t="str">
        <f>"137"</f>
        <v>137</v>
      </c>
    </row>
    <row r="489" spans="1:7">
      <c r="A489">
        <v>131</v>
      </c>
      <c r="B489" t="s">
        <v>8</v>
      </c>
      <c r="C489" t="str">
        <f t="shared" ref="C489:D495" si="96">"05P1903"</f>
        <v>05P1903</v>
      </c>
      <c r="D489" t="str">
        <f t="shared" si="96"/>
        <v>05P1903</v>
      </c>
      <c r="E489" t="str">
        <f t="shared" ref="E489:E495" si="97">"24557"</f>
        <v>24557</v>
      </c>
      <c r="F489" t="str">
        <f>"Height 2 [mm]"</f>
        <v>Height 2 [mm]</v>
      </c>
      <c r="G489" t="str">
        <f>"72,27"</f>
        <v>72,27</v>
      </c>
    </row>
    <row r="490" spans="1:7">
      <c r="A490">
        <v>131</v>
      </c>
      <c r="B490" t="s">
        <v>8</v>
      </c>
      <c r="C490" t="str">
        <f t="shared" si="96"/>
        <v>05P1903</v>
      </c>
      <c r="D490" t="str">
        <f t="shared" si="96"/>
        <v>05P1903</v>
      </c>
      <c r="E490" t="str">
        <f t="shared" si="97"/>
        <v>24557</v>
      </c>
      <c r="F490" t="str">
        <f>"Thickness/Strength 1 [mm]"</f>
        <v>Thickness/Strength 1 [mm]</v>
      </c>
      <c r="G490" t="str">
        <f>"18,7"</f>
        <v>18,7</v>
      </c>
    </row>
    <row r="491" spans="1:7">
      <c r="A491">
        <v>131</v>
      </c>
      <c r="B491" t="s">
        <v>8</v>
      </c>
      <c r="C491" t="str">
        <f t="shared" si="96"/>
        <v>05P1903</v>
      </c>
      <c r="D491" t="str">
        <f t="shared" si="96"/>
        <v>05P1903</v>
      </c>
      <c r="E491" t="str">
        <f t="shared" si="97"/>
        <v>24557</v>
      </c>
      <c r="F491" t="str">
        <f>"Thickness/Strength 2 [mm]"</f>
        <v>Thickness/Strength 2 [mm]</v>
      </c>
      <c r="G491" t="str">
        <f>"19,5"</f>
        <v>19,5</v>
      </c>
    </row>
    <row r="492" spans="1:7">
      <c r="A492">
        <v>131</v>
      </c>
      <c r="B492" t="s">
        <v>8</v>
      </c>
      <c r="C492" t="str">
        <f t="shared" si="96"/>
        <v>05P1903</v>
      </c>
      <c r="D492" t="str">
        <f t="shared" si="96"/>
        <v>05P1903</v>
      </c>
      <c r="E492" t="str">
        <f t="shared" si="97"/>
        <v>24557</v>
      </c>
      <c r="F492" t="str">
        <f>"Height 1 [mm]"</f>
        <v>Height 1 [mm]</v>
      </c>
      <c r="G492" t="str">
        <f>"66,97"</f>
        <v>66,97</v>
      </c>
    </row>
    <row r="493" spans="1:7">
      <c r="A493">
        <v>131</v>
      </c>
      <c r="B493" t="s">
        <v>8</v>
      </c>
      <c r="C493" t="str">
        <f t="shared" si="96"/>
        <v>05P1903</v>
      </c>
      <c r="D493" t="str">
        <f t="shared" si="96"/>
        <v>05P1903</v>
      </c>
      <c r="E493" t="str">
        <f t="shared" si="97"/>
        <v>24557</v>
      </c>
      <c r="F493" t="str">
        <f>"Width [mm]"</f>
        <v>Width [mm]</v>
      </c>
      <c r="G493" t="str">
        <f>"155,2"</f>
        <v>155,2</v>
      </c>
    </row>
    <row r="494" spans="1:7">
      <c r="A494">
        <v>131</v>
      </c>
      <c r="B494" t="s">
        <v>8</v>
      </c>
      <c r="C494" t="str">
        <f t="shared" si="96"/>
        <v>05P1903</v>
      </c>
      <c r="D494" t="str">
        <f t="shared" si="96"/>
        <v>05P1903</v>
      </c>
      <c r="E494" t="str">
        <f t="shared" si="97"/>
        <v>24557</v>
      </c>
      <c r="F494" t="str">
        <f>"for article number"</f>
        <v>for article number</v>
      </c>
      <c r="G494" t="str">
        <f>"05P1903"</f>
        <v>05P1903</v>
      </c>
    </row>
    <row r="495" spans="1:7">
      <c r="A495">
        <v>131</v>
      </c>
      <c r="B495" t="s">
        <v>8</v>
      </c>
      <c r="C495" t="str">
        <f t="shared" si="96"/>
        <v>05P1903</v>
      </c>
      <c r="D495" t="str">
        <f t="shared" si="96"/>
        <v>05P1903</v>
      </c>
      <c r="E495" t="str">
        <f t="shared" si="97"/>
        <v>24557</v>
      </c>
      <c r="F495" t="str">
        <f>"Brake System"</f>
        <v>Brake System</v>
      </c>
      <c r="G495" t="str">
        <f>"ATE"</f>
        <v>ATE</v>
      </c>
    </row>
    <row r="496" spans="1:7">
      <c r="A496">
        <v>132</v>
      </c>
      <c r="B496" t="s">
        <v>8</v>
      </c>
      <c r="C496" t="str">
        <f t="shared" ref="C496:D500" si="98">"05P1904"</f>
        <v>05P1904</v>
      </c>
      <c r="D496" t="str">
        <f t="shared" si="98"/>
        <v>05P1904</v>
      </c>
      <c r="E496" t="str">
        <f>"22062"</f>
        <v>22062</v>
      </c>
      <c r="F496" t="str">
        <f>"Brake System"</f>
        <v>Brake System</v>
      </c>
      <c r="G496" t="str">
        <f>"BREMBO"</f>
        <v>BREMBO</v>
      </c>
    </row>
    <row r="497" spans="1:7">
      <c r="A497">
        <v>132</v>
      </c>
      <c r="B497" t="s">
        <v>8</v>
      </c>
      <c r="C497" t="str">
        <f t="shared" si="98"/>
        <v>05P1904</v>
      </c>
      <c r="D497" t="str">
        <f t="shared" si="98"/>
        <v>05P1904</v>
      </c>
      <c r="E497" t="str">
        <f>"22062"</f>
        <v>22062</v>
      </c>
      <c r="F497" t="str">
        <f>"Thickness [mm]"</f>
        <v>Thickness [mm]</v>
      </c>
      <c r="G497" t="str">
        <f>"21"</f>
        <v>21</v>
      </c>
    </row>
    <row r="498" spans="1:7">
      <c r="A498">
        <v>132</v>
      </c>
      <c r="B498" t="s">
        <v>8</v>
      </c>
      <c r="C498" t="str">
        <f t="shared" si="98"/>
        <v>05P1904</v>
      </c>
      <c r="D498" t="str">
        <f t="shared" si="98"/>
        <v>05P1904</v>
      </c>
      <c r="E498" t="str">
        <f>"22062"</f>
        <v>22062</v>
      </c>
      <c r="F498" t="str">
        <f>"Width [mm]"</f>
        <v>Width [mm]</v>
      </c>
      <c r="G498" t="str">
        <f>"184,2"</f>
        <v>184,2</v>
      </c>
    </row>
    <row r="499" spans="1:7">
      <c r="A499">
        <v>132</v>
      </c>
      <c r="B499" t="s">
        <v>8</v>
      </c>
      <c r="C499" t="str">
        <f t="shared" si="98"/>
        <v>05P1904</v>
      </c>
      <c r="D499" t="str">
        <f t="shared" si="98"/>
        <v>05P1904</v>
      </c>
      <c r="E499" t="str">
        <f>"22062"</f>
        <v>22062</v>
      </c>
      <c r="F499" t="str">
        <f>"Height [mm]"</f>
        <v>Height [mm]</v>
      </c>
      <c r="G499" t="str">
        <f>"74,9"</f>
        <v>74,9</v>
      </c>
    </row>
    <row r="500" spans="1:7">
      <c r="A500">
        <v>132</v>
      </c>
      <c r="B500" t="s">
        <v>8</v>
      </c>
      <c r="C500" t="str">
        <f t="shared" si="98"/>
        <v>05P1904</v>
      </c>
      <c r="D500" t="str">
        <f t="shared" si="98"/>
        <v>05P1904</v>
      </c>
      <c r="E500" t="str">
        <f>"22062"</f>
        <v>22062</v>
      </c>
      <c r="F500" t="str">
        <f>"for article number"</f>
        <v>for article number</v>
      </c>
      <c r="G500" t="str">
        <f>"05P1904"</f>
        <v>05P1904</v>
      </c>
    </row>
    <row r="501" spans="1:7">
      <c r="A501">
        <v>133</v>
      </c>
      <c r="B501" t="s">
        <v>8</v>
      </c>
      <c r="C501" t="str">
        <f t="shared" ref="C501:D505" si="99">"05P1905"</f>
        <v>05P1905</v>
      </c>
      <c r="D501" t="str">
        <f t="shared" si="99"/>
        <v>05P1905</v>
      </c>
      <c r="E501" t="str">
        <f>"22101"</f>
        <v>22101</v>
      </c>
      <c r="F501" t="str">
        <f>"Brake System"</f>
        <v>Brake System</v>
      </c>
      <c r="G501" t="str">
        <f>"BREMBO"</f>
        <v>BREMBO</v>
      </c>
    </row>
    <row r="502" spans="1:7">
      <c r="A502">
        <v>133</v>
      </c>
      <c r="B502" t="s">
        <v>8</v>
      </c>
      <c r="C502" t="str">
        <f t="shared" si="99"/>
        <v>05P1905</v>
      </c>
      <c r="D502" t="str">
        <f t="shared" si="99"/>
        <v>05P1905</v>
      </c>
      <c r="E502" t="str">
        <f>"22101"</f>
        <v>22101</v>
      </c>
      <c r="F502" t="str">
        <f>"for article number"</f>
        <v>for article number</v>
      </c>
      <c r="G502" t="str">
        <f>"05P1905"</f>
        <v>05P1905</v>
      </c>
    </row>
    <row r="503" spans="1:7">
      <c r="A503">
        <v>133</v>
      </c>
      <c r="B503" t="s">
        <v>8</v>
      </c>
      <c r="C503" t="str">
        <f t="shared" si="99"/>
        <v>05P1905</v>
      </c>
      <c r="D503" t="str">
        <f t="shared" si="99"/>
        <v>05P1905</v>
      </c>
      <c r="E503" t="str">
        <f>"22101"</f>
        <v>22101</v>
      </c>
      <c r="F503" t="str">
        <f>"Height [mm]"</f>
        <v>Height [mm]</v>
      </c>
      <c r="G503" t="str">
        <f>"46,3"</f>
        <v>46,3</v>
      </c>
    </row>
    <row r="504" spans="1:7">
      <c r="A504">
        <v>133</v>
      </c>
      <c r="B504" t="s">
        <v>8</v>
      </c>
      <c r="C504" t="str">
        <f t="shared" si="99"/>
        <v>05P1905</v>
      </c>
      <c r="D504" t="str">
        <f t="shared" si="99"/>
        <v>05P1905</v>
      </c>
      <c r="E504" t="str">
        <f>"22101"</f>
        <v>22101</v>
      </c>
      <c r="F504" t="str">
        <f>"Thickness [mm]"</f>
        <v>Thickness [mm]</v>
      </c>
      <c r="G504" t="str">
        <f>"18,7"</f>
        <v>18,7</v>
      </c>
    </row>
    <row r="505" spans="1:7">
      <c r="A505">
        <v>133</v>
      </c>
      <c r="B505" t="s">
        <v>8</v>
      </c>
      <c r="C505" t="str">
        <f t="shared" si="99"/>
        <v>05P1905</v>
      </c>
      <c r="D505" t="str">
        <f t="shared" si="99"/>
        <v>05P1905</v>
      </c>
      <c r="E505" t="str">
        <f>"22101"</f>
        <v>22101</v>
      </c>
      <c r="F505" t="str">
        <f>"Width [mm]"</f>
        <v>Width [mm]</v>
      </c>
      <c r="G505" t="str">
        <f>"118,6"</f>
        <v>118,6</v>
      </c>
    </row>
    <row r="506" spans="1:7">
      <c r="A506">
        <v>134</v>
      </c>
      <c r="B506" t="s">
        <v>8</v>
      </c>
      <c r="C506" t="str">
        <f t="shared" ref="C506:D512" si="100">"05P1906"</f>
        <v>05P1906</v>
      </c>
      <c r="D506" t="str">
        <f t="shared" si="100"/>
        <v>05P1906</v>
      </c>
      <c r="E506" t="str">
        <f t="shared" ref="E506:E512" si="101">"21436"</f>
        <v>21436</v>
      </c>
      <c r="F506" t="str">
        <f>"Width [mm]"</f>
        <v>Width [mm]</v>
      </c>
      <c r="G506" t="str">
        <f>"114,8"</f>
        <v>114,8</v>
      </c>
    </row>
    <row r="507" spans="1:7">
      <c r="A507">
        <v>134</v>
      </c>
      <c r="B507" t="s">
        <v>8</v>
      </c>
      <c r="C507" t="str">
        <f t="shared" si="100"/>
        <v>05P1906</v>
      </c>
      <c r="D507" t="str">
        <f t="shared" si="100"/>
        <v>05P1906</v>
      </c>
      <c r="E507" t="str">
        <f t="shared" si="101"/>
        <v>21436</v>
      </c>
      <c r="F507" t="str">
        <f>"Brake System"</f>
        <v>Brake System</v>
      </c>
      <c r="G507" t="str">
        <f>"BENDIX"</f>
        <v>BENDIX</v>
      </c>
    </row>
    <row r="508" spans="1:7">
      <c r="A508">
        <v>134</v>
      </c>
      <c r="B508" t="s">
        <v>8</v>
      </c>
      <c r="C508" t="str">
        <f t="shared" si="100"/>
        <v>05P1906</v>
      </c>
      <c r="D508" t="str">
        <f t="shared" si="100"/>
        <v>05P1906</v>
      </c>
      <c r="E508" t="str">
        <f t="shared" si="101"/>
        <v>21436</v>
      </c>
      <c r="F508" t="str">
        <f>"Warning Contact Length [mm]"</f>
        <v>Warning Contact Length [mm]</v>
      </c>
      <c r="G508" t="str">
        <f>"195"</f>
        <v>195</v>
      </c>
    </row>
    <row r="509" spans="1:7">
      <c r="A509">
        <v>134</v>
      </c>
      <c r="B509" t="s">
        <v>8</v>
      </c>
      <c r="C509" t="str">
        <f t="shared" si="100"/>
        <v>05P1906</v>
      </c>
      <c r="D509" t="str">
        <f t="shared" si="100"/>
        <v>05P1906</v>
      </c>
      <c r="E509" t="str">
        <f t="shared" si="101"/>
        <v>21436</v>
      </c>
      <c r="F509" t="str">
        <f>"for article number"</f>
        <v>for article number</v>
      </c>
      <c r="G509" t="str">
        <f>"05P1906"</f>
        <v>05P1906</v>
      </c>
    </row>
    <row r="510" spans="1:7">
      <c r="A510">
        <v>134</v>
      </c>
      <c r="B510" t="s">
        <v>8</v>
      </c>
      <c r="C510" t="str">
        <f t="shared" si="100"/>
        <v>05P1906</v>
      </c>
      <c r="D510" t="str">
        <f t="shared" si="100"/>
        <v>05P1906</v>
      </c>
      <c r="E510" t="str">
        <f t="shared" si="101"/>
        <v>21436</v>
      </c>
      <c r="F510" t="str">
        <f>"Thickness [mm]"</f>
        <v>Thickness [mm]</v>
      </c>
      <c r="G510" t="str">
        <f>"17"</f>
        <v>17</v>
      </c>
    </row>
    <row r="511" spans="1:7">
      <c r="A511">
        <v>134</v>
      </c>
      <c r="B511" t="s">
        <v>8</v>
      </c>
      <c r="C511" t="str">
        <f t="shared" si="100"/>
        <v>05P1906</v>
      </c>
      <c r="D511" t="str">
        <f t="shared" si="100"/>
        <v>05P1906</v>
      </c>
      <c r="E511" t="str">
        <f t="shared" si="101"/>
        <v>21436</v>
      </c>
      <c r="F511" t="str">
        <f>"Height [mm]"</f>
        <v>Height [mm]</v>
      </c>
      <c r="G511" t="str">
        <f>"55,2"</f>
        <v>55,2</v>
      </c>
    </row>
    <row r="512" spans="1:7">
      <c r="A512">
        <v>134</v>
      </c>
      <c r="B512" t="s">
        <v>8</v>
      </c>
      <c r="C512" t="str">
        <f t="shared" si="100"/>
        <v>05P1906</v>
      </c>
      <c r="D512" t="str">
        <f t="shared" si="100"/>
        <v>05P1906</v>
      </c>
      <c r="E512" t="str">
        <f t="shared" si="101"/>
        <v>21436</v>
      </c>
      <c r="F512" t="str">
        <f>"Number of Wear Indicators"</f>
        <v>Number of Wear Indicators</v>
      </c>
      <c r="G512" t="str">
        <f>"2"</f>
        <v>2</v>
      </c>
    </row>
    <row r="513" spans="1:7">
      <c r="A513">
        <v>135</v>
      </c>
      <c r="B513" t="s">
        <v>8</v>
      </c>
      <c r="C513" t="str">
        <f t="shared" ref="C513:D519" si="102">"05P1907"</f>
        <v>05P1907</v>
      </c>
      <c r="D513" t="str">
        <f t="shared" si="102"/>
        <v>05P1907</v>
      </c>
      <c r="E513" t="str">
        <f t="shared" ref="E513:E519" si="103">"24072"</f>
        <v>24072</v>
      </c>
      <c r="F513" t="str">
        <f>"for article number"</f>
        <v>for article number</v>
      </c>
      <c r="G513" t="str">
        <f>"05P1907"</f>
        <v>05P1907</v>
      </c>
    </row>
    <row r="514" spans="1:7">
      <c r="A514">
        <v>135</v>
      </c>
      <c r="B514" t="s">
        <v>8</v>
      </c>
      <c r="C514" t="str">
        <f t="shared" si="102"/>
        <v>05P1907</v>
      </c>
      <c r="D514" t="str">
        <f t="shared" si="102"/>
        <v>05P1907</v>
      </c>
      <c r="E514" t="str">
        <f t="shared" si="103"/>
        <v>24072</v>
      </c>
      <c r="F514" t="str">
        <f>"Brake System"</f>
        <v>Brake System</v>
      </c>
      <c r="G514" t="str">
        <f>"BOSCH"</f>
        <v>BOSCH</v>
      </c>
    </row>
    <row r="515" spans="1:7">
      <c r="A515">
        <v>135</v>
      </c>
      <c r="B515" t="s">
        <v>8</v>
      </c>
      <c r="C515" t="str">
        <f t="shared" si="102"/>
        <v>05P1907</v>
      </c>
      <c r="D515" t="str">
        <f t="shared" si="102"/>
        <v>05P1907</v>
      </c>
      <c r="E515" t="str">
        <f t="shared" si="103"/>
        <v>24072</v>
      </c>
      <c r="F515" t="str">
        <f>"Number of Wear Indicators"</f>
        <v>Number of Wear Indicators</v>
      </c>
      <c r="G515" t="str">
        <f>"2"</f>
        <v>2</v>
      </c>
    </row>
    <row r="516" spans="1:7">
      <c r="A516">
        <v>135</v>
      </c>
      <c r="B516" t="s">
        <v>8</v>
      </c>
      <c r="C516" t="str">
        <f t="shared" si="102"/>
        <v>05P1907</v>
      </c>
      <c r="D516" t="str">
        <f t="shared" si="102"/>
        <v>05P1907</v>
      </c>
      <c r="E516" t="str">
        <f t="shared" si="103"/>
        <v>24072</v>
      </c>
      <c r="F516" t="str">
        <f>"Height [mm]"</f>
        <v>Height [mm]</v>
      </c>
      <c r="G516" t="str">
        <f>"52,2"</f>
        <v>52,2</v>
      </c>
    </row>
    <row r="517" spans="1:7">
      <c r="A517">
        <v>135</v>
      </c>
      <c r="B517" t="s">
        <v>8</v>
      </c>
      <c r="C517" t="str">
        <f t="shared" si="102"/>
        <v>05P1907</v>
      </c>
      <c r="D517" t="str">
        <f t="shared" si="102"/>
        <v>05P1907</v>
      </c>
      <c r="E517" t="str">
        <f t="shared" si="103"/>
        <v>24072</v>
      </c>
      <c r="F517" t="str">
        <f>"Width [mm]"</f>
        <v>Width [mm]</v>
      </c>
      <c r="G517" t="str">
        <f>"123"</f>
        <v>123</v>
      </c>
    </row>
    <row r="518" spans="1:7">
      <c r="A518">
        <v>135</v>
      </c>
      <c r="B518" t="s">
        <v>8</v>
      </c>
      <c r="C518" t="str">
        <f t="shared" si="102"/>
        <v>05P1907</v>
      </c>
      <c r="D518" t="str">
        <f t="shared" si="102"/>
        <v>05P1907</v>
      </c>
      <c r="E518" t="str">
        <f t="shared" si="103"/>
        <v>24072</v>
      </c>
      <c r="F518" t="str">
        <f>"Thickness [mm]"</f>
        <v>Thickness [mm]</v>
      </c>
      <c r="G518" t="str">
        <f>"17,7"</f>
        <v>17,7</v>
      </c>
    </row>
    <row r="519" spans="1:7">
      <c r="A519">
        <v>135</v>
      </c>
      <c r="B519" t="s">
        <v>8</v>
      </c>
      <c r="C519" t="str">
        <f t="shared" si="102"/>
        <v>05P1907</v>
      </c>
      <c r="D519" t="str">
        <f t="shared" si="102"/>
        <v>05P1907</v>
      </c>
      <c r="E519" t="str">
        <f t="shared" si="103"/>
        <v>24072</v>
      </c>
      <c r="F519" t="str">
        <f>"Warning Contact Length [mm]"</f>
        <v>Warning Contact Length [mm]</v>
      </c>
      <c r="G519" t="str">
        <f>"205"</f>
        <v>205</v>
      </c>
    </row>
    <row r="520" spans="1:7">
      <c r="A520">
        <v>136</v>
      </c>
      <c r="B520" t="s">
        <v>8</v>
      </c>
      <c r="C520" t="str">
        <f t="shared" ref="C520:D522" si="104">"1489"</f>
        <v>1489</v>
      </c>
      <c r="D520" t="str">
        <f t="shared" si="104"/>
        <v>1489</v>
      </c>
      <c r="E520" t="str">
        <f>"P30347"</f>
        <v>P30347</v>
      </c>
      <c r="F520" t="str">
        <f>"Brake System"</f>
        <v>Brake System</v>
      </c>
      <c r="G520" t="str">
        <f>"Mando"</f>
        <v>Mando</v>
      </c>
    </row>
    <row r="521" spans="1:7">
      <c r="A521">
        <v>136</v>
      </c>
      <c r="B521" t="s">
        <v>8</v>
      </c>
      <c r="C521" t="str">
        <f t="shared" si="104"/>
        <v>1489</v>
      </c>
      <c r="D521" t="str">
        <f t="shared" si="104"/>
        <v>1489</v>
      </c>
      <c r="E521" t="str">
        <f>"P30347"</f>
        <v>P30347</v>
      </c>
      <c r="F521" t="str">
        <f>"for article number"</f>
        <v>for article number</v>
      </c>
      <c r="G521" t="str">
        <f>"1489"</f>
        <v>1489</v>
      </c>
    </row>
    <row r="522" spans="1:7">
      <c r="A522">
        <v>136</v>
      </c>
      <c r="B522" t="s">
        <v>8</v>
      </c>
      <c r="C522" t="str">
        <f t="shared" si="104"/>
        <v>1489</v>
      </c>
      <c r="D522" t="str">
        <f t="shared" si="104"/>
        <v>1489</v>
      </c>
      <c r="E522" t="str">
        <f>"P30347"</f>
        <v>P30347</v>
      </c>
      <c r="F522" t="str">
        <f>"Bore O [mm]"</f>
        <v>Bore O [mm]</v>
      </c>
      <c r="G522" t="str">
        <f>"22,2"</f>
        <v>22,2</v>
      </c>
    </row>
    <row r="523" spans="1:7">
      <c r="A523">
        <v>137</v>
      </c>
      <c r="B523" t="s">
        <v>8</v>
      </c>
      <c r="C523" t="str">
        <f t="shared" ref="C523:D525" si="105">"1560"</f>
        <v>1560</v>
      </c>
      <c r="D523" t="str">
        <f t="shared" si="105"/>
        <v>1560</v>
      </c>
      <c r="E523" t="str">
        <f>"P30366"</f>
        <v>P30366</v>
      </c>
      <c r="F523" t="str">
        <f>"Bore O [mm]"</f>
        <v>Bore O [mm]</v>
      </c>
      <c r="G523" t="str">
        <f>"22,2"</f>
        <v>22,2</v>
      </c>
    </row>
    <row r="524" spans="1:7">
      <c r="A524">
        <v>137</v>
      </c>
      <c r="B524" t="s">
        <v>8</v>
      </c>
      <c r="C524" t="str">
        <f t="shared" si="105"/>
        <v>1560</v>
      </c>
      <c r="D524" t="str">
        <f t="shared" si="105"/>
        <v>1560</v>
      </c>
      <c r="E524" t="str">
        <f>"P30366"</f>
        <v>P30366</v>
      </c>
      <c r="F524" t="str">
        <f>"Material"</f>
        <v>Material</v>
      </c>
      <c r="G524" t="str">
        <f>"Aluminium"</f>
        <v>Aluminium</v>
      </c>
    </row>
    <row r="525" spans="1:7">
      <c r="A525">
        <v>137</v>
      </c>
      <c r="B525" t="s">
        <v>8</v>
      </c>
      <c r="C525" t="str">
        <f t="shared" si="105"/>
        <v>1560</v>
      </c>
      <c r="D525" t="str">
        <f t="shared" si="105"/>
        <v>1560</v>
      </c>
      <c r="E525" t="str">
        <f>"P30366"</f>
        <v>P30366</v>
      </c>
      <c r="F525" t="str">
        <f>"for article number"</f>
        <v>for article number</v>
      </c>
      <c r="G525" t="str">
        <f>"1560"</f>
        <v>1560</v>
      </c>
    </row>
    <row r="526" spans="1:7">
      <c r="A526">
        <v>138</v>
      </c>
      <c r="B526" t="s">
        <v>8</v>
      </c>
      <c r="C526" t="str">
        <f t="shared" ref="C526:D528" si="106">"1588"</f>
        <v>1588</v>
      </c>
      <c r="D526" t="str">
        <f t="shared" si="106"/>
        <v>1588</v>
      </c>
      <c r="E526" t="str">
        <f>"P30394"</f>
        <v>P30394</v>
      </c>
      <c r="F526" t="str">
        <f>"Bore O [mm]"</f>
        <v>Bore O [mm]</v>
      </c>
      <c r="G526" t="str">
        <f>"22,2"</f>
        <v>22,2</v>
      </c>
    </row>
    <row r="527" spans="1:7">
      <c r="A527">
        <v>138</v>
      </c>
      <c r="B527" t="s">
        <v>8</v>
      </c>
      <c r="C527" t="str">
        <f t="shared" si="106"/>
        <v>1588</v>
      </c>
      <c r="D527" t="str">
        <f t="shared" si="106"/>
        <v>1588</v>
      </c>
      <c r="E527" t="str">
        <f>"P30394"</f>
        <v>P30394</v>
      </c>
      <c r="F527" t="str">
        <f>"for article number"</f>
        <v>for article number</v>
      </c>
      <c r="G527" t="str">
        <f>"1588"</f>
        <v>1588</v>
      </c>
    </row>
    <row r="528" spans="1:7">
      <c r="A528">
        <v>138</v>
      </c>
      <c r="B528" t="s">
        <v>8</v>
      </c>
      <c r="C528" t="str">
        <f t="shared" si="106"/>
        <v>1588</v>
      </c>
      <c r="D528" t="str">
        <f t="shared" si="106"/>
        <v>1588</v>
      </c>
      <c r="E528" t="str">
        <f>"P30394"</f>
        <v>P30394</v>
      </c>
      <c r="F528" t="str">
        <f>"Brake System"</f>
        <v>Brake System</v>
      </c>
      <c r="G528" t="str">
        <f>"ATE"</f>
        <v>ATE</v>
      </c>
    </row>
    <row r="529" spans="1:7">
      <c r="A529">
        <v>139</v>
      </c>
      <c r="B529" t="s">
        <v>8</v>
      </c>
      <c r="C529" t="str">
        <f t="shared" ref="C529:D533" si="107">"1590"</f>
        <v>1590</v>
      </c>
      <c r="D529" t="str">
        <f t="shared" si="107"/>
        <v>1590</v>
      </c>
      <c r="E529" t="str">
        <f>"P30396"</f>
        <v>P30396</v>
      </c>
      <c r="F529" t="str">
        <f>"Bore O [mm]"</f>
        <v>Bore O [mm]</v>
      </c>
      <c r="G529" t="str">
        <f>"25,4"</f>
        <v>25,4</v>
      </c>
    </row>
    <row r="530" spans="1:7">
      <c r="A530">
        <v>139</v>
      </c>
      <c r="B530" t="s">
        <v>8</v>
      </c>
      <c r="C530" t="str">
        <f t="shared" si="107"/>
        <v>1590</v>
      </c>
      <c r="D530" t="str">
        <f t="shared" si="107"/>
        <v>1590</v>
      </c>
      <c r="E530" t="str">
        <f>"P30396"</f>
        <v>P30396</v>
      </c>
      <c r="F530" t="str">
        <f>"Thread Size"</f>
        <v>Thread Size</v>
      </c>
      <c r="G530" t="str">
        <f>"12 x 1 (2)"</f>
        <v>12 x 1 (2)</v>
      </c>
    </row>
    <row r="531" spans="1:7">
      <c r="A531">
        <v>139</v>
      </c>
      <c r="B531" t="s">
        <v>8</v>
      </c>
      <c r="C531" t="str">
        <f t="shared" si="107"/>
        <v>1590</v>
      </c>
      <c r="D531" t="str">
        <f t="shared" si="107"/>
        <v>1590</v>
      </c>
      <c r="E531" t="str">
        <f>"P30396"</f>
        <v>P30396</v>
      </c>
      <c r="F531" t="str">
        <f>"Material"</f>
        <v>Material</v>
      </c>
      <c r="G531" t="str">
        <f>"Aluminium"</f>
        <v>Aluminium</v>
      </c>
    </row>
    <row r="532" spans="1:7">
      <c r="A532">
        <v>139</v>
      </c>
      <c r="B532" t="s">
        <v>8</v>
      </c>
      <c r="C532" t="str">
        <f t="shared" si="107"/>
        <v>1590</v>
      </c>
      <c r="D532" t="str">
        <f t="shared" si="107"/>
        <v>1590</v>
      </c>
      <c r="E532" t="str">
        <f>"P30396"</f>
        <v>P30396</v>
      </c>
      <c r="F532" t="str">
        <f>"for article number"</f>
        <v>for article number</v>
      </c>
      <c r="G532" t="str">
        <f>"1590"</f>
        <v>1590</v>
      </c>
    </row>
    <row r="533" spans="1:7">
      <c r="A533">
        <v>139</v>
      </c>
      <c r="B533" t="s">
        <v>8</v>
      </c>
      <c r="C533" t="str">
        <f t="shared" si="107"/>
        <v>1590</v>
      </c>
      <c r="D533" t="str">
        <f t="shared" si="107"/>
        <v>1590</v>
      </c>
      <c r="E533" t="str">
        <f>"P30396"</f>
        <v>P30396</v>
      </c>
      <c r="F533" t="str">
        <f>"Brake System"</f>
        <v>Brake System</v>
      </c>
      <c r="G533" t="str">
        <f>"TRW"</f>
        <v>TRW</v>
      </c>
    </row>
    <row r="534" spans="1:7">
      <c r="A534">
        <v>140</v>
      </c>
      <c r="B534" t="s">
        <v>8</v>
      </c>
      <c r="C534" t="str">
        <f>"1593"</f>
        <v>1593</v>
      </c>
      <c r="D534" t="str">
        <f>"1593"</f>
        <v>1593</v>
      </c>
      <c r="E534" t="str">
        <f>"P30399"</f>
        <v>P30399</v>
      </c>
      <c r="F534" t="str">
        <f>"Bore O [mm]"</f>
        <v>Bore O [mm]</v>
      </c>
      <c r="G534" t="str">
        <f>"20,64"</f>
        <v>20,64</v>
      </c>
    </row>
    <row r="535" spans="1:7">
      <c r="A535">
        <v>140</v>
      </c>
      <c r="B535" t="s">
        <v>8</v>
      </c>
      <c r="C535" t="str">
        <f>"1593"</f>
        <v>1593</v>
      </c>
      <c r="D535" t="str">
        <f>"1593"</f>
        <v>1593</v>
      </c>
      <c r="E535" t="str">
        <f>"P30399"</f>
        <v>P30399</v>
      </c>
      <c r="F535" t="str">
        <f>"for article number"</f>
        <v>for article number</v>
      </c>
      <c r="G535" t="str">
        <f>"1593"</f>
        <v>1593</v>
      </c>
    </row>
    <row r="536" spans="1:7">
      <c r="A536">
        <v>141</v>
      </c>
      <c r="B536" t="s">
        <v>8</v>
      </c>
      <c r="C536" t="str">
        <f t="shared" ref="C536:D540" si="108">"05P824K"</f>
        <v>05P824K</v>
      </c>
      <c r="D536" t="str">
        <f t="shared" si="108"/>
        <v>05P824K</v>
      </c>
      <c r="E536" t="str">
        <f>"29143"</f>
        <v>29143</v>
      </c>
      <c r="F536" t="str">
        <f>"Thickness [mm]"</f>
        <v>Thickness [mm]</v>
      </c>
      <c r="G536" t="str">
        <f>"30"</f>
        <v>30</v>
      </c>
    </row>
    <row r="537" spans="1:7">
      <c r="A537">
        <v>141</v>
      </c>
      <c r="B537" t="s">
        <v>8</v>
      </c>
      <c r="C537" t="str">
        <f t="shared" si="108"/>
        <v>05P824K</v>
      </c>
      <c r="D537" t="str">
        <f t="shared" si="108"/>
        <v>05P824K</v>
      </c>
      <c r="E537" t="str">
        <f>"29143"</f>
        <v>29143</v>
      </c>
      <c r="F537" t="str">
        <f>"Width [mm]"</f>
        <v>Width [mm]</v>
      </c>
      <c r="G537" t="str">
        <f>"247,4"</f>
        <v>247,4</v>
      </c>
    </row>
    <row r="538" spans="1:7">
      <c r="A538">
        <v>141</v>
      </c>
      <c r="B538" t="s">
        <v>8</v>
      </c>
      <c r="C538" t="str">
        <f t="shared" si="108"/>
        <v>05P824K</v>
      </c>
      <c r="D538" t="str">
        <f t="shared" si="108"/>
        <v>05P824K</v>
      </c>
      <c r="E538" t="str">
        <f>"29143"</f>
        <v>29143</v>
      </c>
      <c r="F538" t="str">
        <f>"Height [mm]"</f>
        <v>Height [mm]</v>
      </c>
      <c r="G538" t="str">
        <f>"105"</f>
        <v>105</v>
      </c>
    </row>
    <row r="539" spans="1:7">
      <c r="A539">
        <v>141</v>
      </c>
      <c r="B539" t="s">
        <v>8</v>
      </c>
      <c r="C539" t="str">
        <f t="shared" si="108"/>
        <v>05P824K</v>
      </c>
      <c r="D539" t="str">
        <f t="shared" si="108"/>
        <v>05P824K</v>
      </c>
      <c r="E539" t="str">
        <f>"29143"</f>
        <v>29143</v>
      </c>
      <c r="F539" t="str">
        <f>"for article number"</f>
        <v>for article number</v>
      </c>
      <c r="G539" t="str">
        <f>"05P824K"</f>
        <v>05P824K</v>
      </c>
    </row>
    <row r="540" spans="1:7">
      <c r="A540">
        <v>141</v>
      </c>
      <c r="B540" t="s">
        <v>8</v>
      </c>
      <c r="C540" t="str">
        <f t="shared" si="108"/>
        <v>05P824K</v>
      </c>
      <c r="D540" t="str">
        <f t="shared" si="108"/>
        <v>05P824K</v>
      </c>
      <c r="E540" t="str">
        <f>"29143"</f>
        <v>29143</v>
      </c>
      <c r="F540" t="str">
        <f>"Brake System"</f>
        <v>Brake System</v>
      </c>
      <c r="G540" t="str">
        <f>"HALDEX DB22"</f>
        <v>HALDEX DB22</v>
      </c>
    </row>
    <row r="541" spans="1:7">
      <c r="A541">
        <v>142</v>
      </c>
      <c r="B541" t="s">
        <v>8</v>
      </c>
      <c r="C541" t="str">
        <f>"2175"</f>
        <v>2175</v>
      </c>
      <c r="D541" t="str">
        <f>"2175"</f>
        <v>2175</v>
      </c>
      <c r="E541" t="str">
        <f>"F30080"</f>
        <v>F30080</v>
      </c>
      <c r="F541" t="str">
        <f>"for article number"</f>
        <v>for article number</v>
      </c>
      <c r="G541" t="str">
        <f>"2175"</f>
        <v>2175</v>
      </c>
    </row>
    <row r="542" spans="1:7">
      <c r="A542">
        <v>143</v>
      </c>
      <c r="B542" t="s">
        <v>8</v>
      </c>
      <c r="C542" t="str">
        <f>"2190"</f>
        <v>2190</v>
      </c>
      <c r="D542" t="str">
        <f>"2190"</f>
        <v>2190</v>
      </c>
      <c r="E542" t="str">
        <f>"F30095"</f>
        <v>F30095</v>
      </c>
      <c r="F542" t="str">
        <f>"Bore O [mm]"</f>
        <v>Bore O [mm]</v>
      </c>
      <c r="G542" t="str">
        <f>"15,87"</f>
        <v>15,87</v>
      </c>
    </row>
    <row r="543" spans="1:7">
      <c r="A543">
        <v>143</v>
      </c>
      <c r="B543" t="s">
        <v>8</v>
      </c>
      <c r="C543" t="str">
        <f>"2190"</f>
        <v>2190</v>
      </c>
      <c r="D543" t="str">
        <f>"2190"</f>
        <v>2190</v>
      </c>
      <c r="E543" t="str">
        <f>"F30095"</f>
        <v>F30095</v>
      </c>
      <c r="F543" t="str">
        <f>"for article number"</f>
        <v>for article number</v>
      </c>
      <c r="G543" t="str">
        <f>"2190"</f>
        <v>2190</v>
      </c>
    </row>
    <row r="544" spans="1:7">
      <c r="A544">
        <v>144</v>
      </c>
      <c r="B544" t="s">
        <v>8</v>
      </c>
      <c r="C544" t="str">
        <f t="shared" ref="C544:D546" si="109">"2235"</f>
        <v>2235</v>
      </c>
      <c r="D544" t="str">
        <f t="shared" si="109"/>
        <v>2235</v>
      </c>
      <c r="E544" t="str">
        <f>"F30119"</f>
        <v>F30119</v>
      </c>
      <c r="F544" t="str">
        <f>"Bore O [mm]"</f>
        <v>Bore O [mm]</v>
      </c>
      <c r="G544" t="str">
        <f>"15,87"</f>
        <v>15,87</v>
      </c>
    </row>
    <row r="545" spans="1:7">
      <c r="A545">
        <v>144</v>
      </c>
      <c r="B545" t="s">
        <v>8</v>
      </c>
      <c r="C545" t="str">
        <f t="shared" si="109"/>
        <v>2235</v>
      </c>
      <c r="D545" t="str">
        <f t="shared" si="109"/>
        <v>2235</v>
      </c>
      <c r="E545" t="str">
        <f>"F30119"</f>
        <v>F30119</v>
      </c>
      <c r="F545" t="str">
        <f>"Material"</f>
        <v>Material</v>
      </c>
      <c r="G545" t="str">
        <f>"Plastic"</f>
        <v>Plastic</v>
      </c>
    </row>
    <row r="546" spans="1:7">
      <c r="A546">
        <v>144</v>
      </c>
      <c r="B546" t="s">
        <v>8</v>
      </c>
      <c r="C546" t="str">
        <f t="shared" si="109"/>
        <v>2235</v>
      </c>
      <c r="D546" t="str">
        <f t="shared" si="109"/>
        <v>2235</v>
      </c>
      <c r="E546" t="str">
        <f>"F30119"</f>
        <v>F30119</v>
      </c>
      <c r="F546" t="str">
        <f>"for article number"</f>
        <v>for article number</v>
      </c>
      <c r="G546" t="str">
        <f>"2235"</f>
        <v>2235</v>
      </c>
    </row>
    <row r="547" spans="1:7">
      <c r="A547">
        <v>145</v>
      </c>
      <c r="B547" t="s">
        <v>8</v>
      </c>
      <c r="C547" t="str">
        <f t="shared" ref="C547:D550" si="110">"2236"</f>
        <v>2236</v>
      </c>
      <c r="D547" t="str">
        <f t="shared" si="110"/>
        <v>2236</v>
      </c>
      <c r="E547" t="str">
        <f>"F30120"</f>
        <v>F30120</v>
      </c>
      <c r="F547" t="str">
        <f>"Mounting bores distance [mm]"</f>
        <v>Mounting bores distance [mm]</v>
      </c>
      <c r="G547" t="str">
        <f>"60"</f>
        <v>60</v>
      </c>
    </row>
    <row r="548" spans="1:7">
      <c r="A548">
        <v>145</v>
      </c>
      <c r="B548" t="s">
        <v>8</v>
      </c>
      <c r="C548" t="str">
        <f t="shared" si="110"/>
        <v>2236</v>
      </c>
      <c r="D548" t="str">
        <f t="shared" si="110"/>
        <v>2236</v>
      </c>
      <c r="E548" t="str">
        <f>"F30120"</f>
        <v>F30120</v>
      </c>
      <c r="F548" t="str">
        <f>"Bore O [mm]"</f>
        <v>Bore O [mm]</v>
      </c>
      <c r="G548" t="str">
        <f>"19,05"</f>
        <v>19,05</v>
      </c>
    </row>
    <row r="549" spans="1:7">
      <c r="A549">
        <v>145</v>
      </c>
      <c r="B549" t="s">
        <v>8</v>
      </c>
      <c r="C549" t="str">
        <f t="shared" si="110"/>
        <v>2236</v>
      </c>
      <c r="D549" t="str">
        <f t="shared" si="110"/>
        <v>2236</v>
      </c>
      <c r="E549" t="str">
        <f>"F30120"</f>
        <v>F30120</v>
      </c>
      <c r="F549" t="str">
        <f>"Material"</f>
        <v>Material</v>
      </c>
      <c r="G549" t="str">
        <f>"Aluminium"</f>
        <v>Aluminium</v>
      </c>
    </row>
    <row r="550" spans="1:7">
      <c r="A550">
        <v>145</v>
      </c>
      <c r="B550" t="s">
        <v>8</v>
      </c>
      <c r="C550" t="str">
        <f t="shared" si="110"/>
        <v>2236</v>
      </c>
      <c r="D550" t="str">
        <f t="shared" si="110"/>
        <v>2236</v>
      </c>
      <c r="E550" t="str">
        <f>"F30120"</f>
        <v>F30120</v>
      </c>
      <c r="F550" t="str">
        <f>"for article number"</f>
        <v>for article number</v>
      </c>
      <c r="G550" t="str">
        <f>"2236"</f>
        <v>2236</v>
      </c>
    </row>
    <row r="551" spans="1:7">
      <c r="A551">
        <v>146</v>
      </c>
      <c r="B551" t="s">
        <v>8</v>
      </c>
      <c r="C551" t="str">
        <f t="shared" ref="C551:D553" si="111">"2244"</f>
        <v>2244</v>
      </c>
      <c r="D551" t="str">
        <f t="shared" si="111"/>
        <v>2244</v>
      </c>
      <c r="E551" t="str">
        <f>"F30128"</f>
        <v>F30128</v>
      </c>
      <c r="F551" t="str">
        <f>"for article number"</f>
        <v>for article number</v>
      </c>
      <c r="G551" t="str">
        <f>"2244"</f>
        <v>2244</v>
      </c>
    </row>
    <row r="552" spans="1:7">
      <c r="A552">
        <v>146</v>
      </c>
      <c r="B552" t="s">
        <v>8</v>
      </c>
      <c r="C552" t="str">
        <f t="shared" si="111"/>
        <v>2244</v>
      </c>
      <c r="D552" t="str">
        <f t="shared" si="111"/>
        <v>2244</v>
      </c>
      <c r="E552" t="str">
        <f>"F30128"</f>
        <v>F30128</v>
      </c>
      <c r="F552" t="str">
        <f>"Bore O [mm]"</f>
        <v>Bore O [mm]</v>
      </c>
      <c r="G552" t="str">
        <f>"15,87"</f>
        <v>15,87</v>
      </c>
    </row>
    <row r="553" spans="1:7">
      <c r="A553">
        <v>146</v>
      </c>
      <c r="B553" t="s">
        <v>8</v>
      </c>
      <c r="C553" t="str">
        <f t="shared" si="111"/>
        <v>2244</v>
      </c>
      <c r="D553" t="str">
        <f t="shared" si="111"/>
        <v>2244</v>
      </c>
      <c r="E553" t="str">
        <f>"F30128"</f>
        <v>F30128</v>
      </c>
      <c r="F553" t="str">
        <f>"Material"</f>
        <v>Material</v>
      </c>
      <c r="G553" t="str">
        <f>"Plastic"</f>
        <v>Plastic</v>
      </c>
    </row>
    <row r="554" spans="1:7">
      <c r="A554">
        <v>147</v>
      </c>
      <c r="B554" t="s">
        <v>8</v>
      </c>
      <c r="C554" t="str">
        <f t="shared" ref="C554:D556" si="112">"2291"</f>
        <v>2291</v>
      </c>
      <c r="D554" t="str">
        <f t="shared" si="112"/>
        <v>2291</v>
      </c>
      <c r="E554" t="str">
        <f>"F30175"</f>
        <v>F30175</v>
      </c>
      <c r="F554" t="str">
        <f>"Bore O [mm]"</f>
        <v>Bore O [mm]</v>
      </c>
      <c r="G554" t="str">
        <f>"15,87"</f>
        <v>15,87</v>
      </c>
    </row>
    <row r="555" spans="1:7">
      <c r="A555">
        <v>147</v>
      </c>
      <c r="B555" t="s">
        <v>8</v>
      </c>
      <c r="C555" t="str">
        <f t="shared" si="112"/>
        <v>2291</v>
      </c>
      <c r="D555" t="str">
        <f t="shared" si="112"/>
        <v>2291</v>
      </c>
      <c r="E555" t="str">
        <f>"F30175"</f>
        <v>F30175</v>
      </c>
      <c r="F555" t="str">
        <f>"Material"</f>
        <v>Material</v>
      </c>
      <c r="G555" t="str">
        <f>"Plastic"</f>
        <v>Plastic</v>
      </c>
    </row>
    <row r="556" spans="1:7">
      <c r="A556">
        <v>147</v>
      </c>
      <c r="B556" t="s">
        <v>8</v>
      </c>
      <c r="C556" t="str">
        <f t="shared" si="112"/>
        <v>2291</v>
      </c>
      <c r="D556" t="str">
        <f t="shared" si="112"/>
        <v>2291</v>
      </c>
      <c r="E556" t="str">
        <f>"F30175"</f>
        <v>F30175</v>
      </c>
      <c r="F556" t="str">
        <f>"for article number"</f>
        <v>for article number</v>
      </c>
      <c r="G556" t="str">
        <f>"2291"</f>
        <v>2291</v>
      </c>
    </row>
    <row r="557" spans="1:7">
      <c r="A557">
        <v>148</v>
      </c>
      <c r="B557" t="s">
        <v>8</v>
      </c>
      <c r="C557" t="str">
        <f t="shared" ref="C557:D559" si="113">"2294"</f>
        <v>2294</v>
      </c>
      <c r="D557" t="str">
        <f t="shared" si="113"/>
        <v>2294</v>
      </c>
      <c r="E557" t="str">
        <f>"F30178"</f>
        <v>F30178</v>
      </c>
      <c r="F557" t="str">
        <f>"Bore O [mm]"</f>
        <v>Bore O [mm]</v>
      </c>
      <c r="G557" t="str">
        <f>"15,87"</f>
        <v>15,87</v>
      </c>
    </row>
    <row r="558" spans="1:7">
      <c r="A558">
        <v>148</v>
      </c>
      <c r="B558" t="s">
        <v>8</v>
      </c>
      <c r="C558" t="str">
        <f t="shared" si="113"/>
        <v>2294</v>
      </c>
      <c r="D558" t="str">
        <f t="shared" si="113"/>
        <v>2294</v>
      </c>
      <c r="E558" t="str">
        <f>"F30178"</f>
        <v>F30178</v>
      </c>
      <c r="F558" t="str">
        <f>"Material"</f>
        <v>Material</v>
      </c>
      <c r="G558" t="str">
        <f>"Aluminium"</f>
        <v>Aluminium</v>
      </c>
    </row>
    <row r="559" spans="1:7">
      <c r="A559">
        <v>148</v>
      </c>
      <c r="B559" t="s">
        <v>8</v>
      </c>
      <c r="C559" t="str">
        <f t="shared" si="113"/>
        <v>2294</v>
      </c>
      <c r="D559" t="str">
        <f t="shared" si="113"/>
        <v>2294</v>
      </c>
      <c r="E559" t="str">
        <f>"F30178"</f>
        <v>F30178</v>
      </c>
      <c r="F559" t="str">
        <f>"for article number"</f>
        <v>for article number</v>
      </c>
      <c r="G559" t="str">
        <f>"2294"</f>
        <v>2294</v>
      </c>
    </row>
    <row r="560" spans="1:7">
      <c r="A560">
        <v>149</v>
      </c>
      <c r="B560" t="s">
        <v>8</v>
      </c>
      <c r="C560" t="str">
        <f>"2320"</f>
        <v>2320</v>
      </c>
      <c r="D560" t="str">
        <f>"2320"</f>
        <v>2320</v>
      </c>
      <c r="E560" t="str">
        <f>"F30187"</f>
        <v>F30187</v>
      </c>
      <c r="F560" t="str">
        <f>"Bore O [mm]"</f>
        <v>Bore O [mm]</v>
      </c>
      <c r="G560" t="str">
        <f>"15,87"</f>
        <v>15,87</v>
      </c>
    </row>
    <row r="561" spans="1:7">
      <c r="A561">
        <v>149</v>
      </c>
      <c r="B561" t="s">
        <v>8</v>
      </c>
      <c r="C561" t="str">
        <f>"2320"</f>
        <v>2320</v>
      </c>
      <c r="D561" t="str">
        <f>"2320"</f>
        <v>2320</v>
      </c>
      <c r="E561" t="str">
        <f>"F30187"</f>
        <v>F30187</v>
      </c>
      <c r="F561" t="str">
        <f>"for article number"</f>
        <v>for article number</v>
      </c>
      <c r="G561" t="str">
        <f>"2320"</f>
        <v>2320</v>
      </c>
    </row>
    <row r="562" spans="1:7">
      <c r="A562">
        <v>150</v>
      </c>
      <c r="B562" t="s">
        <v>8</v>
      </c>
      <c r="C562" t="str">
        <f t="shared" ref="C562:D566" si="114">"2321"</f>
        <v>2321</v>
      </c>
      <c r="D562" t="str">
        <f t="shared" si="114"/>
        <v>2321</v>
      </c>
      <c r="E562" t="str">
        <f>"F30188"</f>
        <v>F30188</v>
      </c>
      <c r="F562" t="str">
        <f>"Bore O [mm]"</f>
        <v>Bore O [mm]</v>
      </c>
      <c r="G562" t="str">
        <f>"19,05"</f>
        <v>19,05</v>
      </c>
    </row>
    <row r="563" spans="1:7">
      <c r="A563">
        <v>150</v>
      </c>
      <c r="B563" t="s">
        <v>8</v>
      </c>
      <c r="C563" t="str">
        <f t="shared" si="114"/>
        <v>2321</v>
      </c>
      <c r="D563" t="str">
        <f t="shared" si="114"/>
        <v>2321</v>
      </c>
      <c r="E563" t="str">
        <f>"F30188"</f>
        <v>F30188</v>
      </c>
      <c r="F563" t="str">
        <f>"Mounting bores distance [mm]"</f>
        <v>Mounting bores distance [mm]</v>
      </c>
      <c r="G563" t="str">
        <f>"50,1"</f>
        <v>50,1</v>
      </c>
    </row>
    <row r="564" spans="1:7">
      <c r="A564">
        <v>150</v>
      </c>
      <c r="B564" t="s">
        <v>8</v>
      </c>
      <c r="C564" t="str">
        <f t="shared" si="114"/>
        <v>2321</v>
      </c>
      <c r="D564" t="str">
        <f t="shared" si="114"/>
        <v>2321</v>
      </c>
      <c r="E564" t="str">
        <f>"F30188"</f>
        <v>F30188</v>
      </c>
      <c r="F564" t="str">
        <f>"for article number"</f>
        <v>for article number</v>
      </c>
      <c r="G564" t="str">
        <f>"2321"</f>
        <v>2321</v>
      </c>
    </row>
    <row r="565" spans="1:7">
      <c r="A565">
        <v>150</v>
      </c>
      <c r="B565" t="s">
        <v>8</v>
      </c>
      <c r="C565" t="str">
        <f t="shared" si="114"/>
        <v>2321</v>
      </c>
      <c r="D565" t="str">
        <f t="shared" si="114"/>
        <v>2321</v>
      </c>
      <c r="E565" t="str">
        <f>"F30188"</f>
        <v>F30188</v>
      </c>
      <c r="F565" t="str">
        <f>"Thread Size"</f>
        <v>Thread Size</v>
      </c>
      <c r="G565" t="str">
        <f>"plug-in connect.sys."</f>
        <v>plug-in connect.sys.</v>
      </c>
    </row>
    <row r="566" spans="1:7">
      <c r="A566">
        <v>150</v>
      </c>
      <c r="B566" t="s">
        <v>8</v>
      </c>
      <c r="C566" t="str">
        <f t="shared" si="114"/>
        <v>2321</v>
      </c>
      <c r="D566" t="str">
        <f t="shared" si="114"/>
        <v>2321</v>
      </c>
      <c r="E566" t="str">
        <f>"F30188"</f>
        <v>F30188</v>
      </c>
      <c r="F566" t="str">
        <f>"Material"</f>
        <v>Material</v>
      </c>
      <c r="G566" t="str">
        <f>"Aluminium"</f>
        <v>Aluminium</v>
      </c>
    </row>
    <row r="567" spans="1:7">
      <c r="A567">
        <v>151</v>
      </c>
      <c r="B567" t="s">
        <v>8</v>
      </c>
      <c r="C567" t="str">
        <f t="shared" ref="C567:D571" si="115">"2322"</f>
        <v>2322</v>
      </c>
      <c r="D567" t="str">
        <f t="shared" si="115"/>
        <v>2322</v>
      </c>
      <c r="E567" t="str">
        <f>"F30189"</f>
        <v>F30189</v>
      </c>
      <c r="F567" t="str">
        <f>"Bore O [mm]"</f>
        <v>Bore O [mm]</v>
      </c>
      <c r="G567" t="str">
        <f>"19,05"</f>
        <v>19,05</v>
      </c>
    </row>
    <row r="568" spans="1:7">
      <c r="A568">
        <v>151</v>
      </c>
      <c r="B568" t="s">
        <v>8</v>
      </c>
      <c r="C568" t="str">
        <f t="shared" si="115"/>
        <v>2322</v>
      </c>
      <c r="D568" t="str">
        <f t="shared" si="115"/>
        <v>2322</v>
      </c>
      <c r="E568" t="str">
        <f>"F30189"</f>
        <v>F30189</v>
      </c>
      <c r="F568" t="str">
        <f>"Thread Size"</f>
        <v>Thread Size</v>
      </c>
      <c r="G568" t="str">
        <f>"plug-in connect.sys."</f>
        <v>plug-in connect.sys.</v>
      </c>
    </row>
    <row r="569" spans="1:7">
      <c r="A569">
        <v>151</v>
      </c>
      <c r="B569" t="s">
        <v>8</v>
      </c>
      <c r="C569" t="str">
        <f t="shared" si="115"/>
        <v>2322</v>
      </c>
      <c r="D569" t="str">
        <f t="shared" si="115"/>
        <v>2322</v>
      </c>
      <c r="E569" t="str">
        <f>"F30189"</f>
        <v>F30189</v>
      </c>
      <c r="F569" t="str">
        <f>"Material"</f>
        <v>Material</v>
      </c>
      <c r="G569" t="str">
        <f>"Aluminium"</f>
        <v>Aluminium</v>
      </c>
    </row>
    <row r="570" spans="1:7">
      <c r="A570">
        <v>151</v>
      </c>
      <c r="B570" t="s">
        <v>8</v>
      </c>
      <c r="C570" t="str">
        <f t="shared" si="115"/>
        <v>2322</v>
      </c>
      <c r="D570" t="str">
        <f t="shared" si="115"/>
        <v>2322</v>
      </c>
      <c r="E570" t="str">
        <f>"F30189"</f>
        <v>F30189</v>
      </c>
      <c r="F570" t="str">
        <f>"for article number"</f>
        <v>for article number</v>
      </c>
      <c r="G570" t="str">
        <f>"2322"</f>
        <v>2322</v>
      </c>
    </row>
    <row r="571" spans="1:7">
      <c r="A571">
        <v>151</v>
      </c>
      <c r="B571" t="s">
        <v>8</v>
      </c>
      <c r="C571" t="str">
        <f t="shared" si="115"/>
        <v>2322</v>
      </c>
      <c r="D571" t="str">
        <f t="shared" si="115"/>
        <v>2322</v>
      </c>
      <c r="E571" t="str">
        <f>"F30189"</f>
        <v>F30189</v>
      </c>
      <c r="F571" t="str">
        <f>"Mounting bores distance [mm]"</f>
        <v>Mounting bores distance [mm]</v>
      </c>
      <c r="G571" t="str">
        <f>"61,5"</f>
        <v>61,5</v>
      </c>
    </row>
    <row r="572" spans="1:7">
      <c r="A572">
        <v>152</v>
      </c>
      <c r="B572" t="s">
        <v>8</v>
      </c>
      <c r="C572" t="str">
        <f>"2339"</f>
        <v>2339</v>
      </c>
      <c r="D572" t="str">
        <f>"2339"</f>
        <v>2339</v>
      </c>
      <c r="E572" t="str">
        <f>"F30206"</f>
        <v>F30206</v>
      </c>
      <c r="F572" t="str">
        <f>"Bore O [mm]"</f>
        <v>Bore O [mm]</v>
      </c>
      <c r="G572" t="str">
        <f>"19,05"</f>
        <v>19,05</v>
      </c>
    </row>
    <row r="573" spans="1:7">
      <c r="A573">
        <v>152</v>
      </c>
      <c r="B573" t="s">
        <v>8</v>
      </c>
      <c r="C573" t="str">
        <f>"2339"</f>
        <v>2339</v>
      </c>
      <c r="D573" t="str">
        <f>"2339"</f>
        <v>2339</v>
      </c>
      <c r="E573" t="str">
        <f>"F30206"</f>
        <v>F30206</v>
      </c>
      <c r="F573" t="str">
        <f>"for article number"</f>
        <v>for article number</v>
      </c>
      <c r="G573" t="str">
        <f>"2339"</f>
        <v>2339</v>
      </c>
    </row>
    <row r="574" spans="1:7">
      <c r="A574">
        <v>153</v>
      </c>
      <c r="B574" t="s">
        <v>8</v>
      </c>
      <c r="C574" t="str">
        <f t="shared" ref="C574:D578" si="116">"2340"</f>
        <v>2340</v>
      </c>
      <c r="D574" t="str">
        <f t="shared" si="116"/>
        <v>2340</v>
      </c>
      <c r="E574" t="str">
        <f>"F30207"</f>
        <v>F30207</v>
      </c>
      <c r="F574" t="str">
        <f>"Mounting bores distance [mm]"</f>
        <v>Mounting bores distance [mm]</v>
      </c>
      <c r="G574" t="str">
        <f>"50"</f>
        <v>50</v>
      </c>
    </row>
    <row r="575" spans="1:7">
      <c r="A575">
        <v>153</v>
      </c>
      <c r="B575" t="s">
        <v>8</v>
      </c>
      <c r="C575" t="str">
        <f t="shared" si="116"/>
        <v>2340</v>
      </c>
      <c r="D575" t="str">
        <f t="shared" si="116"/>
        <v>2340</v>
      </c>
      <c r="E575" t="str">
        <f>"F30207"</f>
        <v>F30207</v>
      </c>
      <c r="F575" t="str">
        <f>"Bore O [mm]"</f>
        <v>Bore O [mm]</v>
      </c>
      <c r="G575" t="str">
        <f>"19,05"</f>
        <v>19,05</v>
      </c>
    </row>
    <row r="576" spans="1:7">
      <c r="A576">
        <v>153</v>
      </c>
      <c r="B576" t="s">
        <v>8</v>
      </c>
      <c r="C576" t="str">
        <f t="shared" si="116"/>
        <v>2340</v>
      </c>
      <c r="D576" t="str">
        <f t="shared" si="116"/>
        <v>2340</v>
      </c>
      <c r="E576" t="str">
        <f>"F30207"</f>
        <v>F30207</v>
      </c>
      <c r="F576" t="str">
        <f>"Thread Size"</f>
        <v>Thread Size</v>
      </c>
      <c r="G576" t="str">
        <f>"plug-in connect.sys."</f>
        <v>plug-in connect.sys.</v>
      </c>
    </row>
    <row r="577" spans="1:7">
      <c r="A577">
        <v>153</v>
      </c>
      <c r="B577" t="s">
        <v>8</v>
      </c>
      <c r="C577" t="str">
        <f t="shared" si="116"/>
        <v>2340</v>
      </c>
      <c r="D577" t="str">
        <f t="shared" si="116"/>
        <v>2340</v>
      </c>
      <c r="E577" t="str">
        <f>"F30207"</f>
        <v>F30207</v>
      </c>
      <c r="F577" t="str">
        <f>"Material"</f>
        <v>Material</v>
      </c>
      <c r="G577" t="str">
        <f>"Aluminium"</f>
        <v>Aluminium</v>
      </c>
    </row>
    <row r="578" spans="1:7">
      <c r="A578">
        <v>153</v>
      </c>
      <c r="B578" t="s">
        <v>8</v>
      </c>
      <c r="C578" t="str">
        <f t="shared" si="116"/>
        <v>2340</v>
      </c>
      <c r="D578" t="str">
        <f t="shared" si="116"/>
        <v>2340</v>
      </c>
      <c r="E578" t="str">
        <f>"F30207"</f>
        <v>F30207</v>
      </c>
      <c r="F578" t="str">
        <f>"for article number"</f>
        <v>for article number</v>
      </c>
      <c r="G578" t="str">
        <f>"2340"</f>
        <v>2340</v>
      </c>
    </row>
    <row r="579" spans="1:7">
      <c r="A579">
        <v>154</v>
      </c>
      <c r="B579" t="s">
        <v>8</v>
      </c>
      <c r="C579" t="str">
        <f t="shared" ref="C579:D583" si="117">"2342"</f>
        <v>2342</v>
      </c>
      <c r="D579" t="str">
        <f t="shared" si="117"/>
        <v>2342</v>
      </c>
      <c r="E579" t="str">
        <f>"F30209"</f>
        <v>F30209</v>
      </c>
      <c r="F579" t="str">
        <f>"Mounting bores distance [mm]"</f>
        <v>Mounting bores distance [mm]</v>
      </c>
      <c r="G579" t="str">
        <f>"50"</f>
        <v>50</v>
      </c>
    </row>
    <row r="580" spans="1:7">
      <c r="A580">
        <v>154</v>
      </c>
      <c r="B580" t="s">
        <v>8</v>
      </c>
      <c r="C580" t="str">
        <f t="shared" si="117"/>
        <v>2342</v>
      </c>
      <c r="D580" t="str">
        <f t="shared" si="117"/>
        <v>2342</v>
      </c>
      <c r="E580" t="str">
        <f>"F30209"</f>
        <v>F30209</v>
      </c>
      <c r="F580" t="str">
        <f>"for article number"</f>
        <v>for article number</v>
      </c>
      <c r="G580" t="str">
        <f>"2342"</f>
        <v>2342</v>
      </c>
    </row>
    <row r="581" spans="1:7">
      <c r="A581">
        <v>154</v>
      </c>
      <c r="B581" t="s">
        <v>8</v>
      </c>
      <c r="C581" t="str">
        <f t="shared" si="117"/>
        <v>2342</v>
      </c>
      <c r="D581" t="str">
        <f t="shared" si="117"/>
        <v>2342</v>
      </c>
      <c r="E581" t="str">
        <f>"F30209"</f>
        <v>F30209</v>
      </c>
      <c r="F581" t="str">
        <f>"Material"</f>
        <v>Material</v>
      </c>
      <c r="G581" t="str">
        <f>"Aluminium"</f>
        <v>Aluminium</v>
      </c>
    </row>
    <row r="582" spans="1:7">
      <c r="A582">
        <v>154</v>
      </c>
      <c r="B582" t="s">
        <v>8</v>
      </c>
      <c r="C582" t="str">
        <f t="shared" si="117"/>
        <v>2342</v>
      </c>
      <c r="D582" t="str">
        <f t="shared" si="117"/>
        <v>2342</v>
      </c>
      <c r="E582" t="str">
        <f>"F30209"</f>
        <v>F30209</v>
      </c>
      <c r="F582" t="str">
        <f>"Bore O [mm]"</f>
        <v>Bore O [mm]</v>
      </c>
      <c r="G582" t="str">
        <f>"19,05"</f>
        <v>19,05</v>
      </c>
    </row>
    <row r="583" spans="1:7">
      <c r="A583">
        <v>154</v>
      </c>
      <c r="B583" t="s">
        <v>8</v>
      </c>
      <c r="C583" t="str">
        <f t="shared" si="117"/>
        <v>2342</v>
      </c>
      <c r="D583" t="str">
        <f t="shared" si="117"/>
        <v>2342</v>
      </c>
      <c r="E583" t="str">
        <f>"F30209"</f>
        <v>F30209</v>
      </c>
      <c r="F583" t="str">
        <f>"Thread Size"</f>
        <v>Thread Size</v>
      </c>
      <c r="G583" t="str">
        <f>"plug-in connect.sys."</f>
        <v>plug-in connect.sys.</v>
      </c>
    </row>
    <row r="584" spans="1:7">
      <c r="A584">
        <v>155</v>
      </c>
      <c r="B584" t="s">
        <v>8</v>
      </c>
      <c r="C584" t="str">
        <f>"2343"</f>
        <v>2343</v>
      </c>
      <c r="D584" t="str">
        <f>"2343"</f>
        <v>2343</v>
      </c>
      <c r="E584" t="str">
        <f>"F30210"</f>
        <v>F30210</v>
      </c>
      <c r="F584" t="str">
        <f>"Bore O [mm]"</f>
        <v>Bore O [mm]</v>
      </c>
      <c r="G584" t="str">
        <f>"19,05"</f>
        <v>19,05</v>
      </c>
    </row>
    <row r="585" spans="1:7">
      <c r="A585">
        <v>155</v>
      </c>
      <c r="B585" t="s">
        <v>8</v>
      </c>
      <c r="C585" t="str">
        <f>"2343"</f>
        <v>2343</v>
      </c>
      <c r="D585" t="str">
        <f>"2343"</f>
        <v>2343</v>
      </c>
      <c r="E585" t="str">
        <f>"F30210"</f>
        <v>F30210</v>
      </c>
      <c r="F585" t="str">
        <f>"for article number"</f>
        <v>for article number</v>
      </c>
      <c r="G585" t="str">
        <f>"2343"</f>
        <v>2343</v>
      </c>
    </row>
    <row r="586" spans="1:7">
      <c r="A586">
        <v>156</v>
      </c>
      <c r="B586" t="s">
        <v>8</v>
      </c>
      <c r="C586" t="str">
        <f>"2345"</f>
        <v>2345</v>
      </c>
      <c r="D586" t="str">
        <f>"2345"</f>
        <v>2345</v>
      </c>
      <c r="E586" t="str">
        <f>"F30212"</f>
        <v>F30212</v>
      </c>
      <c r="F586" t="str">
        <f>"Bore O [mm]"</f>
        <v>Bore O [mm]</v>
      </c>
      <c r="G586" t="str">
        <f>"17"</f>
        <v>17</v>
      </c>
    </row>
    <row r="587" spans="1:7">
      <c r="A587">
        <v>156</v>
      </c>
      <c r="B587" t="s">
        <v>8</v>
      </c>
      <c r="C587" t="str">
        <f>"2345"</f>
        <v>2345</v>
      </c>
      <c r="D587" t="str">
        <f>"2345"</f>
        <v>2345</v>
      </c>
      <c r="E587" t="str">
        <f>"F30212"</f>
        <v>F30212</v>
      </c>
      <c r="F587" t="str">
        <f>"for article number"</f>
        <v>for article number</v>
      </c>
      <c r="G587" t="str">
        <f>"2345"</f>
        <v>2345</v>
      </c>
    </row>
    <row r="588" spans="1:7">
      <c r="A588">
        <v>157</v>
      </c>
      <c r="B588" t="s">
        <v>8</v>
      </c>
      <c r="C588" t="str">
        <f>"2365"</f>
        <v>2365</v>
      </c>
      <c r="D588" t="str">
        <f>"2365"</f>
        <v>2365</v>
      </c>
      <c r="E588" t="str">
        <f>"F30232"</f>
        <v>F30232</v>
      </c>
      <c r="F588" t="str">
        <f>"for article number"</f>
        <v>for article number</v>
      </c>
      <c r="G588" t="str">
        <f>"2365"</f>
        <v>2365</v>
      </c>
    </row>
    <row r="589" spans="1:7">
      <c r="A589">
        <v>157</v>
      </c>
      <c r="B589" t="s">
        <v>8</v>
      </c>
      <c r="C589" t="str">
        <f>"2365"</f>
        <v>2365</v>
      </c>
      <c r="D589" t="str">
        <f>"2365"</f>
        <v>2365</v>
      </c>
      <c r="E589" t="str">
        <f>"F30232"</f>
        <v>F30232</v>
      </c>
      <c r="F589" t="str">
        <f>"Material"</f>
        <v>Material</v>
      </c>
      <c r="G589" t="str">
        <f>"Plastic"</f>
        <v>Plastic</v>
      </c>
    </row>
    <row r="590" spans="1:7">
      <c r="A590">
        <v>158</v>
      </c>
      <c r="B590" t="s">
        <v>8</v>
      </c>
      <c r="C590" t="str">
        <f>"2368"</f>
        <v>2368</v>
      </c>
      <c r="D590" t="str">
        <f>"2368"</f>
        <v>2368</v>
      </c>
      <c r="E590" t="str">
        <f>"F30235"</f>
        <v>F30235</v>
      </c>
      <c r="F590" t="str">
        <f>"for article number"</f>
        <v>for article number</v>
      </c>
      <c r="G590" t="str">
        <f>"2368"</f>
        <v>2368</v>
      </c>
    </row>
    <row r="591" spans="1:7">
      <c r="A591">
        <v>158</v>
      </c>
      <c r="B591" t="s">
        <v>8</v>
      </c>
      <c r="C591" t="str">
        <f>"2368"</f>
        <v>2368</v>
      </c>
      <c r="D591" t="str">
        <f>"2368"</f>
        <v>2368</v>
      </c>
      <c r="E591" t="str">
        <f>"F30235"</f>
        <v>F30235</v>
      </c>
      <c r="F591" t="str">
        <f>"Bore O [mm]"</f>
        <v>Bore O [mm]</v>
      </c>
      <c r="G591" t="str">
        <f>"15,87"</f>
        <v>15,87</v>
      </c>
    </row>
    <row r="592" spans="1:7">
      <c r="A592">
        <v>159</v>
      </c>
      <c r="B592" t="s">
        <v>8</v>
      </c>
      <c r="C592" t="str">
        <f>"2369"</f>
        <v>2369</v>
      </c>
      <c r="D592" t="str">
        <f>"2369"</f>
        <v>2369</v>
      </c>
      <c r="E592" t="str">
        <f>"F30236"</f>
        <v>F30236</v>
      </c>
      <c r="F592" t="str">
        <f>"Bore O [mm]"</f>
        <v>Bore O [mm]</v>
      </c>
      <c r="G592" t="str">
        <f>"15,87"</f>
        <v>15,87</v>
      </c>
    </row>
    <row r="593" spans="1:7">
      <c r="A593">
        <v>159</v>
      </c>
      <c r="B593" t="s">
        <v>8</v>
      </c>
      <c r="C593" t="str">
        <f>"2369"</f>
        <v>2369</v>
      </c>
      <c r="D593" t="str">
        <f>"2369"</f>
        <v>2369</v>
      </c>
      <c r="E593" t="str">
        <f>"F30236"</f>
        <v>F30236</v>
      </c>
      <c r="F593" t="str">
        <f>"for article number"</f>
        <v>for article number</v>
      </c>
      <c r="G593" t="str">
        <f>"2369"</f>
        <v>2369</v>
      </c>
    </row>
    <row r="594" spans="1:7">
      <c r="A594">
        <v>160</v>
      </c>
      <c r="B594" t="s">
        <v>8</v>
      </c>
      <c r="C594" t="str">
        <f t="shared" ref="C594:D596" si="118">"2370"</f>
        <v>2370</v>
      </c>
      <c r="D594" t="str">
        <f t="shared" si="118"/>
        <v>2370</v>
      </c>
      <c r="E594" t="str">
        <f>"F30237"</f>
        <v>F30237</v>
      </c>
      <c r="F594" t="str">
        <f>"Bore O [mm]"</f>
        <v>Bore O [mm]</v>
      </c>
      <c r="G594" t="str">
        <f>"15,87"</f>
        <v>15,87</v>
      </c>
    </row>
    <row r="595" spans="1:7">
      <c r="A595">
        <v>160</v>
      </c>
      <c r="B595" t="s">
        <v>8</v>
      </c>
      <c r="C595" t="str">
        <f t="shared" si="118"/>
        <v>2370</v>
      </c>
      <c r="D595" t="str">
        <f t="shared" si="118"/>
        <v>2370</v>
      </c>
      <c r="E595" t="str">
        <f>"F30237"</f>
        <v>F30237</v>
      </c>
      <c r="F595" t="str">
        <f>"Material"</f>
        <v>Material</v>
      </c>
      <c r="G595" t="str">
        <f>"Aluminium"</f>
        <v>Aluminium</v>
      </c>
    </row>
    <row r="596" spans="1:7">
      <c r="A596">
        <v>160</v>
      </c>
      <c r="B596" t="s">
        <v>8</v>
      </c>
      <c r="C596" t="str">
        <f t="shared" si="118"/>
        <v>2370</v>
      </c>
      <c r="D596" t="str">
        <f t="shared" si="118"/>
        <v>2370</v>
      </c>
      <c r="E596" t="str">
        <f>"F30237"</f>
        <v>F30237</v>
      </c>
      <c r="F596" t="str">
        <f>"for article number"</f>
        <v>for article number</v>
      </c>
      <c r="G596" t="str">
        <f>"2370"</f>
        <v>2370</v>
      </c>
    </row>
    <row r="597" spans="1:7">
      <c r="A597">
        <v>161</v>
      </c>
      <c r="B597" t="s">
        <v>8</v>
      </c>
      <c r="C597" t="str">
        <f t="shared" ref="C597:D599" si="119">"2373"</f>
        <v>2373</v>
      </c>
      <c r="D597" t="str">
        <f t="shared" si="119"/>
        <v>2373</v>
      </c>
      <c r="E597" t="str">
        <f>"F30240"</f>
        <v>F30240</v>
      </c>
      <c r="F597" t="str">
        <f>"Bore O [mm]"</f>
        <v>Bore O [mm]</v>
      </c>
      <c r="G597" t="str">
        <f>"19,05"</f>
        <v>19,05</v>
      </c>
    </row>
    <row r="598" spans="1:7">
      <c r="A598">
        <v>161</v>
      </c>
      <c r="B598" t="s">
        <v>8</v>
      </c>
      <c r="C598" t="str">
        <f t="shared" si="119"/>
        <v>2373</v>
      </c>
      <c r="D598" t="str">
        <f t="shared" si="119"/>
        <v>2373</v>
      </c>
      <c r="E598" t="str">
        <f>"F30240"</f>
        <v>F30240</v>
      </c>
      <c r="F598" t="str">
        <f>"Material"</f>
        <v>Material</v>
      </c>
      <c r="G598" t="str">
        <f>"Plastic"</f>
        <v>Plastic</v>
      </c>
    </row>
    <row r="599" spans="1:7">
      <c r="A599">
        <v>161</v>
      </c>
      <c r="B599" t="s">
        <v>8</v>
      </c>
      <c r="C599" t="str">
        <f t="shared" si="119"/>
        <v>2373</v>
      </c>
      <c r="D599" t="str">
        <f t="shared" si="119"/>
        <v>2373</v>
      </c>
      <c r="E599" t="str">
        <f>"F30240"</f>
        <v>F30240</v>
      </c>
      <c r="F599" t="str">
        <f>"for article number"</f>
        <v>for article number</v>
      </c>
      <c r="G599" t="str">
        <f>"2373"</f>
        <v>2373</v>
      </c>
    </row>
    <row r="600" spans="1:7">
      <c r="A600">
        <v>162</v>
      </c>
      <c r="B600" t="s">
        <v>8</v>
      </c>
      <c r="C600" t="str">
        <f>"2374"</f>
        <v>2374</v>
      </c>
      <c r="D600" t="str">
        <f>"2374"</f>
        <v>2374</v>
      </c>
      <c r="E600" t="str">
        <f>"F30241"</f>
        <v>F30241</v>
      </c>
      <c r="F600" t="str">
        <f>"Bore O [mm]"</f>
        <v>Bore O [mm]</v>
      </c>
      <c r="G600" t="str">
        <f>"15,87"</f>
        <v>15,87</v>
      </c>
    </row>
    <row r="601" spans="1:7">
      <c r="A601">
        <v>162</v>
      </c>
      <c r="B601" t="s">
        <v>8</v>
      </c>
      <c r="C601" t="str">
        <f>"2374"</f>
        <v>2374</v>
      </c>
      <c r="D601" t="str">
        <f>"2374"</f>
        <v>2374</v>
      </c>
      <c r="E601" t="str">
        <f>"F30241"</f>
        <v>F30241</v>
      </c>
      <c r="F601" t="str">
        <f>"for article number"</f>
        <v>for article number</v>
      </c>
      <c r="G601" t="str">
        <f>"2374"</f>
        <v>2374</v>
      </c>
    </row>
    <row r="602" spans="1:7">
      <c r="A602">
        <v>163</v>
      </c>
      <c r="B602" t="s">
        <v>8</v>
      </c>
      <c r="C602" t="str">
        <f>"3033"</f>
        <v>3033</v>
      </c>
      <c r="D602" t="str">
        <f>"3033"</f>
        <v>3033</v>
      </c>
      <c r="E602" t="str">
        <f>"M30041"</f>
        <v>M30041</v>
      </c>
      <c r="F602" t="str">
        <f>"Bore O [mm]"</f>
        <v>Bore O [mm]</v>
      </c>
      <c r="G602" t="str">
        <f>"22,2"</f>
        <v>22,2</v>
      </c>
    </row>
    <row r="603" spans="1:7">
      <c r="A603">
        <v>163</v>
      </c>
      <c r="B603" t="s">
        <v>8</v>
      </c>
      <c r="C603" t="str">
        <f>"3033"</f>
        <v>3033</v>
      </c>
      <c r="D603" t="str">
        <f>"3033"</f>
        <v>3033</v>
      </c>
      <c r="E603" t="str">
        <f>"M30041"</f>
        <v>M30041</v>
      </c>
      <c r="F603" t="str">
        <f>"for article number"</f>
        <v>for article number</v>
      </c>
      <c r="G603" t="str">
        <f>"3033"</f>
        <v>3033</v>
      </c>
    </row>
    <row r="604" spans="1:7">
      <c r="A604">
        <v>164</v>
      </c>
      <c r="B604" t="s">
        <v>8</v>
      </c>
      <c r="C604" t="str">
        <f t="shared" ref="C604:D606" si="120">"3040"</f>
        <v>3040</v>
      </c>
      <c r="D604" t="str">
        <f t="shared" si="120"/>
        <v>3040</v>
      </c>
      <c r="E604" t="str">
        <f>"M30048"</f>
        <v>M30048</v>
      </c>
      <c r="F604" t="str">
        <f>"Material"</f>
        <v>Material</v>
      </c>
      <c r="G604" t="str">
        <f>"Cast Iron"</f>
        <v>Cast Iron</v>
      </c>
    </row>
    <row r="605" spans="1:7">
      <c r="A605">
        <v>164</v>
      </c>
      <c r="B605" t="s">
        <v>8</v>
      </c>
      <c r="C605" t="str">
        <f t="shared" si="120"/>
        <v>3040</v>
      </c>
      <c r="D605" t="str">
        <f t="shared" si="120"/>
        <v>3040</v>
      </c>
      <c r="E605" t="str">
        <f>"M30048"</f>
        <v>M30048</v>
      </c>
      <c r="F605" t="str">
        <f>"for article number"</f>
        <v>for article number</v>
      </c>
      <c r="G605" t="str">
        <f>"3040"</f>
        <v>3040</v>
      </c>
    </row>
    <row r="606" spans="1:7">
      <c r="A606">
        <v>164</v>
      </c>
      <c r="B606" t="s">
        <v>8</v>
      </c>
      <c r="C606" t="str">
        <f t="shared" si="120"/>
        <v>3040</v>
      </c>
      <c r="D606" t="str">
        <f t="shared" si="120"/>
        <v>3040</v>
      </c>
      <c r="E606" t="str">
        <f>"M30048"</f>
        <v>M30048</v>
      </c>
      <c r="F606" t="str">
        <f>"Bore O [mm]"</f>
        <v>Bore O [mm]</v>
      </c>
      <c r="G606" t="str">
        <f>"19,05"</f>
        <v>19,05</v>
      </c>
    </row>
    <row r="607" spans="1:7">
      <c r="A607">
        <v>165</v>
      </c>
      <c r="B607" t="s">
        <v>8</v>
      </c>
      <c r="C607" t="str">
        <f>"3045"</f>
        <v>3045</v>
      </c>
      <c r="D607" t="str">
        <f>"3045"</f>
        <v>3045</v>
      </c>
      <c r="E607" t="str">
        <f>"M30053"</f>
        <v>M30053</v>
      </c>
      <c r="F607" t="str">
        <f>"Bore O [mm]"</f>
        <v>Bore O [mm]</v>
      </c>
      <c r="G607" t="str">
        <f>"22,2"</f>
        <v>22,2</v>
      </c>
    </row>
    <row r="608" spans="1:7">
      <c r="A608">
        <v>165</v>
      </c>
      <c r="B608" t="s">
        <v>8</v>
      </c>
      <c r="C608" t="str">
        <f>"3045"</f>
        <v>3045</v>
      </c>
      <c r="D608" t="str">
        <f>"3045"</f>
        <v>3045</v>
      </c>
      <c r="E608" t="str">
        <f>"M30053"</f>
        <v>M30053</v>
      </c>
      <c r="F608" t="str">
        <f>"for article number"</f>
        <v>for article number</v>
      </c>
      <c r="G608" t="str">
        <f>"3045"</f>
        <v>3045</v>
      </c>
    </row>
    <row r="609" spans="1:7">
      <c r="A609">
        <v>166</v>
      </c>
      <c r="B609" t="s">
        <v>8</v>
      </c>
      <c r="C609" t="str">
        <f t="shared" ref="C609:D611" si="121">"3071"</f>
        <v>3071</v>
      </c>
      <c r="D609" t="str">
        <f t="shared" si="121"/>
        <v>3071</v>
      </c>
      <c r="E609" t="str">
        <f>"M30079"</f>
        <v>M30079</v>
      </c>
      <c r="F609" t="str">
        <f>"Bore O [mm]"</f>
        <v>Bore O [mm]</v>
      </c>
      <c r="G609" t="str">
        <f>"22,2"</f>
        <v>22,2</v>
      </c>
    </row>
    <row r="610" spans="1:7">
      <c r="A610">
        <v>166</v>
      </c>
      <c r="B610" t="s">
        <v>8</v>
      </c>
      <c r="C610" t="str">
        <f t="shared" si="121"/>
        <v>3071</v>
      </c>
      <c r="D610" t="str">
        <f t="shared" si="121"/>
        <v>3071</v>
      </c>
      <c r="E610" t="str">
        <f>"M30079"</f>
        <v>M30079</v>
      </c>
      <c r="F610" t="str">
        <f>"Material"</f>
        <v>Material</v>
      </c>
      <c r="G610" t="str">
        <f>"Cast Iron"</f>
        <v>Cast Iron</v>
      </c>
    </row>
    <row r="611" spans="1:7">
      <c r="A611">
        <v>166</v>
      </c>
      <c r="B611" t="s">
        <v>8</v>
      </c>
      <c r="C611" t="str">
        <f t="shared" si="121"/>
        <v>3071</v>
      </c>
      <c r="D611" t="str">
        <f t="shared" si="121"/>
        <v>3071</v>
      </c>
      <c r="E611" t="str">
        <f>"M30079"</f>
        <v>M30079</v>
      </c>
      <c r="F611" t="str">
        <f>"for article number"</f>
        <v>for article number</v>
      </c>
      <c r="G611" t="str">
        <f>"3071"</f>
        <v>3071</v>
      </c>
    </row>
    <row r="612" spans="1:7">
      <c r="A612">
        <v>167</v>
      </c>
      <c r="B612" t="s">
        <v>8</v>
      </c>
      <c r="C612" t="str">
        <f t="shared" ref="C612:D614" si="122">"3139"</f>
        <v>3139</v>
      </c>
      <c r="D612" t="str">
        <f t="shared" si="122"/>
        <v>3139</v>
      </c>
      <c r="E612" t="str">
        <f>"M30147"</f>
        <v>M30147</v>
      </c>
      <c r="F612" t="str">
        <f>"Bore O [mm]"</f>
        <v>Bore O [mm]</v>
      </c>
      <c r="G612" t="str">
        <f>"28,6"</f>
        <v>28,6</v>
      </c>
    </row>
    <row r="613" spans="1:7">
      <c r="A613">
        <v>167</v>
      </c>
      <c r="B613" t="s">
        <v>8</v>
      </c>
      <c r="C613" t="str">
        <f t="shared" si="122"/>
        <v>3139</v>
      </c>
      <c r="D613" t="str">
        <f t="shared" si="122"/>
        <v>3139</v>
      </c>
      <c r="E613" t="str">
        <f>"M30147"</f>
        <v>M30147</v>
      </c>
      <c r="F613" t="str">
        <f>"Material"</f>
        <v>Material</v>
      </c>
      <c r="G613" t="str">
        <f>"Cast Iron"</f>
        <v>Cast Iron</v>
      </c>
    </row>
    <row r="614" spans="1:7">
      <c r="A614">
        <v>167</v>
      </c>
      <c r="B614" t="s">
        <v>8</v>
      </c>
      <c r="C614" t="str">
        <f t="shared" si="122"/>
        <v>3139</v>
      </c>
      <c r="D614" t="str">
        <f t="shared" si="122"/>
        <v>3139</v>
      </c>
      <c r="E614" t="str">
        <f>"M30147"</f>
        <v>M30147</v>
      </c>
      <c r="F614" t="str">
        <f>"for article number"</f>
        <v>for article number</v>
      </c>
      <c r="G614" t="str">
        <f>"3139"</f>
        <v>3139</v>
      </c>
    </row>
    <row r="615" spans="1:7">
      <c r="A615">
        <v>168</v>
      </c>
      <c r="B615" t="s">
        <v>8</v>
      </c>
      <c r="C615" t="str">
        <f t="shared" ref="C615:D617" si="123">"3247"</f>
        <v>3247</v>
      </c>
      <c r="D615" t="str">
        <f t="shared" si="123"/>
        <v>3247</v>
      </c>
      <c r="E615" t="str">
        <f>"M30234"</f>
        <v>M30234</v>
      </c>
      <c r="F615" t="str">
        <f>"Bore O [mm]"</f>
        <v>Bore O [mm]</v>
      </c>
      <c r="G615" t="str">
        <f>"31"</f>
        <v>31</v>
      </c>
    </row>
    <row r="616" spans="1:7">
      <c r="A616">
        <v>168</v>
      </c>
      <c r="B616" t="s">
        <v>8</v>
      </c>
      <c r="C616" t="str">
        <f t="shared" si="123"/>
        <v>3247</v>
      </c>
      <c r="D616" t="str">
        <f t="shared" si="123"/>
        <v>3247</v>
      </c>
      <c r="E616" t="str">
        <f>"M30234"</f>
        <v>M30234</v>
      </c>
      <c r="F616" t="str">
        <f>"Material"</f>
        <v>Material</v>
      </c>
      <c r="G616" t="str">
        <f>"Aluminium"</f>
        <v>Aluminium</v>
      </c>
    </row>
    <row r="617" spans="1:7">
      <c r="A617">
        <v>168</v>
      </c>
      <c r="B617" t="s">
        <v>8</v>
      </c>
      <c r="C617" t="str">
        <f t="shared" si="123"/>
        <v>3247</v>
      </c>
      <c r="D617" t="str">
        <f t="shared" si="123"/>
        <v>3247</v>
      </c>
      <c r="E617" t="str">
        <f>"M30234"</f>
        <v>M30234</v>
      </c>
      <c r="F617" t="str">
        <f>"for article number"</f>
        <v>for article number</v>
      </c>
      <c r="G617" t="str">
        <f>"3247"</f>
        <v>3247</v>
      </c>
    </row>
    <row r="618" spans="1:7">
      <c r="A618">
        <v>169</v>
      </c>
      <c r="B618" t="s">
        <v>8</v>
      </c>
      <c r="C618" t="str">
        <f>"3250"</f>
        <v>3250</v>
      </c>
      <c r="D618" t="str">
        <f>"3250"</f>
        <v>3250</v>
      </c>
      <c r="E618" t="str">
        <f>"M30237"</f>
        <v>M30237</v>
      </c>
      <c r="F618" t="str">
        <f>"Bore O [mm]"</f>
        <v>Bore O [mm]</v>
      </c>
      <c r="G618" t="str">
        <f>"22"</f>
        <v>22</v>
      </c>
    </row>
    <row r="619" spans="1:7">
      <c r="A619">
        <v>169</v>
      </c>
      <c r="B619" t="s">
        <v>8</v>
      </c>
      <c r="C619" t="str">
        <f>"3250"</f>
        <v>3250</v>
      </c>
      <c r="D619" t="str">
        <f>"3250"</f>
        <v>3250</v>
      </c>
      <c r="E619" t="str">
        <f>"M30237"</f>
        <v>M30237</v>
      </c>
      <c r="F619" t="str">
        <f>"for article number"</f>
        <v>for article number</v>
      </c>
      <c r="G619" t="str">
        <f>"3250"</f>
        <v>3250</v>
      </c>
    </row>
    <row r="620" spans="1:7">
      <c r="A620">
        <v>170</v>
      </c>
      <c r="B620" t="s">
        <v>8</v>
      </c>
      <c r="C620" t="str">
        <f>"3262"</f>
        <v>3262</v>
      </c>
      <c r="D620" t="str">
        <f>"3262"</f>
        <v>3262</v>
      </c>
      <c r="E620" t="str">
        <f>"M30249"</f>
        <v>M30249</v>
      </c>
      <c r="F620" t="str">
        <f>"Bore O [mm]"</f>
        <v>Bore O [mm]</v>
      </c>
      <c r="G620" t="str">
        <f>"31"</f>
        <v>31</v>
      </c>
    </row>
    <row r="621" spans="1:7">
      <c r="A621">
        <v>170</v>
      </c>
      <c r="B621" t="s">
        <v>8</v>
      </c>
      <c r="C621" t="str">
        <f>"3262"</f>
        <v>3262</v>
      </c>
      <c r="D621" t="str">
        <f>"3262"</f>
        <v>3262</v>
      </c>
      <c r="E621" t="str">
        <f>"M30249"</f>
        <v>M30249</v>
      </c>
      <c r="F621" t="str">
        <f>"for article number"</f>
        <v>for article number</v>
      </c>
      <c r="G621" t="str">
        <f>"3262"</f>
        <v>3262</v>
      </c>
    </row>
    <row r="622" spans="1:7">
      <c r="A622">
        <v>171</v>
      </c>
      <c r="B622" t="s">
        <v>8</v>
      </c>
      <c r="C622" t="str">
        <f t="shared" ref="C622:D624" si="124">"3473"</f>
        <v>3473</v>
      </c>
      <c r="D622" t="str">
        <f t="shared" si="124"/>
        <v>3473</v>
      </c>
      <c r="E622" t="str">
        <f>"M30445"</f>
        <v>M30445</v>
      </c>
      <c r="F622" t="str">
        <f>"for article number"</f>
        <v>for article number</v>
      </c>
      <c r="G622" t="str">
        <f>"3473"</f>
        <v>3473</v>
      </c>
    </row>
    <row r="623" spans="1:7">
      <c r="A623">
        <v>171</v>
      </c>
      <c r="B623" t="s">
        <v>8</v>
      </c>
      <c r="C623" t="str">
        <f t="shared" si="124"/>
        <v>3473</v>
      </c>
      <c r="D623" t="str">
        <f t="shared" si="124"/>
        <v>3473</v>
      </c>
      <c r="E623" t="str">
        <f>"M30445"</f>
        <v>M30445</v>
      </c>
      <c r="F623" t="str">
        <f>"Bore O [mm]"</f>
        <v>Bore O [mm]</v>
      </c>
      <c r="G623" t="str">
        <f>"26"</f>
        <v>26</v>
      </c>
    </row>
    <row r="624" spans="1:7">
      <c r="A624">
        <v>171</v>
      </c>
      <c r="B624" t="s">
        <v>8</v>
      </c>
      <c r="C624" t="str">
        <f t="shared" si="124"/>
        <v>3473</v>
      </c>
      <c r="D624" t="str">
        <f t="shared" si="124"/>
        <v>3473</v>
      </c>
      <c r="E624" t="str">
        <f>"M30445"</f>
        <v>M30445</v>
      </c>
      <c r="F624" t="str">
        <f>"Material"</f>
        <v>Material</v>
      </c>
      <c r="G624" t="str">
        <f>"Aluminium"</f>
        <v>Aluminium</v>
      </c>
    </row>
    <row r="625" spans="1:7">
      <c r="A625">
        <v>172</v>
      </c>
      <c r="B625" t="s">
        <v>8</v>
      </c>
      <c r="C625" t="str">
        <f t="shared" ref="C625:D627" si="125">"3475"</f>
        <v>3475</v>
      </c>
      <c r="D625" t="str">
        <f t="shared" si="125"/>
        <v>3475</v>
      </c>
      <c r="E625" t="str">
        <f>"M30447"</f>
        <v>M30447</v>
      </c>
      <c r="F625" t="str">
        <f>"Bore O [mm]"</f>
        <v>Bore O [mm]</v>
      </c>
      <c r="G625" t="str">
        <f>"31"</f>
        <v>31</v>
      </c>
    </row>
    <row r="626" spans="1:7">
      <c r="A626">
        <v>172</v>
      </c>
      <c r="B626" t="s">
        <v>8</v>
      </c>
      <c r="C626" t="str">
        <f t="shared" si="125"/>
        <v>3475</v>
      </c>
      <c r="D626" t="str">
        <f t="shared" si="125"/>
        <v>3475</v>
      </c>
      <c r="E626" t="str">
        <f>"M30447"</f>
        <v>M30447</v>
      </c>
      <c r="F626" t="str">
        <f>"Material"</f>
        <v>Material</v>
      </c>
      <c r="G626" t="str">
        <f>"Aluminium"</f>
        <v>Aluminium</v>
      </c>
    </row>
    <row r="627" spans="1:7">
      <c r="A627">
        <v>172</v>
      </c>
      <c r="B627" t="s">
        <v>8</v>
      </c>
      <c r="C627" t="str">
        <f t="shared" si="125"/>
        <v>3475</v>
      </c>
      <c r="D627" t="str">
        <f t="shared" si="125"/>
        <v>3475</v>
      </c>
      <c r="E627" t="str">
        <f>"M30447"</f>
        <v>M30447</v>
      </c>
      <c r="F627" t="str">
        <f>"for article number"</f>
        <v>for article number</v>
      </c>
      <c r="G627" t="str">
        <f>"3475"</f>
        <v>3475</v>
      </c>
    </row>
    <row r="628" spans="1:7">
      <c r="A628">
        <v>173</v>
      </c>
      <c r="B628" t="s">
        <v>8</v>
      </c>
      <c r="C628" t="str">
        <f t="shared" ref="C628:D631" si="126">"5197"</f>
        <v>5197</v>
      </c>
      <c r="D628" t="str">
        <f t="shared" si="126"/>
        <v>5197</v>
      </c>
      <c r="E628" t="str">
        <f>"C31189"</f>
        <v>C31189</v>
      </c>
      <c r="F628" t="str">
        <f>"Fitting Position"</f>
        <v>Fitting Position</v>
      </c>
      <c r="G628" t="str">
        <f>"Rear Axle Left"</f>
        <v>Rear Axle Left</v>
      </c>
    </row>
    <row r="629" spans="1:7">
      <c r="A629">
        <v>173</v>
      </c>
      <c r="B629" t="s">
        <v>8</v>
      </c>
      <c r="C629" t="str">
        <f t="shared" si="126"/>
        <v>5197</v>
      </c>
      <c r="D629" t="str">
        <f t="shared" si="126"/>
        <v>5197</v>
      </c>
      <c r="E629" t="str">
        <f>"C31189"</f>
        <v>C31189</v>
      </c>
      <c r="F629" t="str">
        <f>"for article number"</f>
        <v>for article number</v>
      </c>
      <c r="G629" t="str">
        <f>"5197"</f>
        <v>5197</v>
      </c>
    </row>
    <row r="630" spans="1:7">
      <c r="A630">
        <v>173</v>
      </c>
      <c r="B630" t="s">
        <v>8</v>
      </c>
      <c r="C630" t="str">
        <f t="shared" si="126"/>
        <v>5197</v>
      </c>
      <c r="D630" t="str">
        <f t="shared" si="126"/>
        <v>5197</v>
      </c>
      <c r="E630" t="str">
        <f>"C31189"</f>
        <v>C31189</v>
      </c>
      <c r="F630" t="str">
        <f>"Bore O [mm]"</f>
        <v>Bore O [mm]</v>
      </c>
      <c r="G630" t="str">
        <f>"23,81"</f>
        <v>23,81</v>
      </c>
    </row>
    <row r="631" spans="1:7">
      <c r="A631">
        <v>173</v>
      </c>
      <c r="B631" t="s">
        <v>8</v>
      </c>
      <c r="C631" t="str">
        <f t="shared" si="126"/>
        <v>5197</v>
      </c>
      <c r="D631" t="str">
        <f t="shared" si="126"/>
        <v>5197</v>
      </c>
      <c r="E631" t="str">
        <f>"C31189"</f>
        <v>C31189</v>
      </c>
      <c r="F631" t="str">
        <f>"Material"</f>
        <v>Material</v>
      </c>
      <c r="G631" t="str">
        <f>"Cast Iron"</f>
        <v>Cast Iron</v>
      </c>
    </row>
    <row r="632" spans="1:7">
      <c r="A632">
        <v>174</v>
      </c>
      <c r="B632" t="s">
        <v>8</v>
      </c>
      <c r="C632" t="str">
        <f t="shared" ref="C632:D635" si="127">"5198"</f>
        <v>5198</v>
      </c>
      <c r="D632" t="str">
        <f t="shared" si="127"/>
        <v>5198</v>
      </c>
      <c r="E632" t="str">
        <f>"C31190"</f>
        <v>C31190</v>
      </c>
      <c r="F632" t="str">
        <f>"for article number"</f>
        <v>for article number</v>
      </c>
      <c r="G632" t="str">
        <f>"5198"</f>
        <v>5198</v>
      </c>
    </row>
    <row r="633" spans="1:7">
      <c r="A633">
        <v>174</v>
      </c>
      <c r="B633" t="s">
        <v>8</v>
      </c>
      <c r="C633" t="str">
        <f t="shared" si="127"/>
        <v>5198</v>
      </c>
      <c r="D633" t="str">
        <f t="shared" si="127"/>
        <v>5198</v>
      </c>
      <c r="E633" t="str">
        <f>"C31190"</f>
        <v>C31190</v>
      </c>
      <c r="F633" t="str">
        <f>"Fitting Position"</f>
        <v>Fitting Position</v>
      </c>
      <c r="G633" t="str">
        <f>"Rear Axle Right"</f>
        <v>Rear Axle Right</v>
      </c>
    </row>
    <row r="634" spans="1:7">
      <c r="A634">
        <v>174</v>
      </c>
      <c r="B634" t="s">
        <v>8</v>
      </c>
      <c r="C634" t="str">
        <f t="shared" si="127"/>
        <v>5198</v>
      </c>
      <c r="D634" t="str">
        <f t="shared" si="127"/>
        <v>5198</v>
      </c>
      <c r="E634" t="str">
        <f>"C31190"</f>
        <v>C31190</v>
      </c>
      <c r="F634" t="str">
        <f>"Bore O [mm]"</f>
        <v>Bore O [mm]</v>
      </c>
      <c r="G634" t="str">
        <f>"23,81"</f>
        <v>23,81</v>
      </c>
    </row>
    <row r="635" spans="1:7">
      <c r="A635">
        <v>174</v>
      </c>
      <c r="B635" t="s">
        <v>8</v>
      </c>
      <c r="C635" t="str">
        <f t="shared" si="127"/>
        <v>5198</v>
      </c>
      <c r="D635" t="str">
        <f t="shared" si="127"/>
        <v>5198</v>
      </c>
      <c r="E635" t="str">
        <f>"C31190"</f>
        <v>C31190</v>
      </c>
      <c r="F635" t="str">
        <f>"Material"</f>
        <v>Material</v>
      </c>
      <c r="G635" t="str">
        <f>"Cast Iron"</f>
        <v>Cast Iron</v>
      </c>
    </row>
    <row r="636" spans="1:7">
      <c r="A636">
        <v>175</v>
      </c>
      <c r="B636" t="s">
        <v>8</v>
      </c>
      <c r="C636" t="str">
        <f t="shared" ref="C636:D638" si="128">"5236"</f>
        <v>5236</v>
      </c>
      <c r="D636" t="str">
        <f t="shared" si="128"/>
        <v>5236</v>
      </c>
      <c r="E636" t="str">
        <f>"C31224"</f>
        <v>C31224</v>
      </c>
      <c r="F636" t="str">
        <f>"Bore O [mm]"</f>
        <v>Bore O [mm]</v>
      </c>
      <c r="G636" t="str">
        <f>"20,64"</f>
        <v>20,64</v>
      </c>
    </row>
    <row r="637" spans="1:7">
      <c r="A637">
        <v>175</v>
      </c>
      <c r="B637" t="s">
        <v>8</v>
      </c>
      <c r="C637" t="str">
        <f t="shared" si="128"/>
        <v>5236</v>
      </c>
      <c r="D637" t="str">
        <f t="shared" si="128"/>
        <v>5236</v>
      </c>
      <c r="E637" t="str">
        <f>"C31224"</f>
        <v>C31224</v>
      </c>
      <c r="F637" t="str">
        <f>"for article number"</f>
        <v>for article number</v>
      </c>
      <c r="G637" t="str">
        <f>"5236"</f>
        <v>5236</v>
      </c>
    </row>
    <row r="638" spans="1:7">
      <c r="A638">
        <v>175</v>
      </c>
      <c r="B638" t="s">
        <v>8</v>
      </c>
      <c r="C638" t="str">
        <f t="shared" si="128"/>
        <v>5236</v>
      </c>
      <c r="D638" t="str">
        <f t="shared" si="128"/>
        <v>5236</v>
      </c>
      <c r="E638" t="str">
        <f>"C31224"</f>
        <v>C31224</v>
      </c>
      <c r="F638" t="str">
        <f>"Material"</f>
        <v>Material</v>
      </c>
      <c r="G638" t="str">
        <f>"Aluminium"</f>
        <v>Aluminium</v>
      </c>
    </row>
    <row r="639" spans="1:7">
      <c r="A639">
        <v>176</v>
      </c>
      <c r="B639" t="s">
        <v>8</v>
      </c>
      <c r="C639" t="str">
        <f t="shared" ref="C639:D642" si="129">"5237"</f>
        <v>5237</v>
      </c>
      <c r="D639" t="str">
        <f t="shared" si="129"/>
        <v>5237</v>
      </c>
      <c r="E639" t="str">
        <f>"C31225"</f>
        <v>C31225</v>
      </c>
      <c r="F639" t="str">
        <f>"Bore O [mm]"</f>
        <v>Bore O [mm]</v>
      </c>
      <c r="G639" t="str">
        <f>"17,5"</f>
        <v>17,5</v>
      </c>
    </row>
    <row r="640" spans="1:7">
      <c r="A640">
        <v>176</v>
      </c>
      <c r="B640" t="s">
        <v>8</v>
      </c>
      <c r="C640" t="str">
        <f t="shared" si="129"/>
        <v>5237</v>
      </c>
      <c r="D640" t="str">
        <f t="shared" si="129"/>
        <v>5237</v>
      </c>
      <c r="E640" t="str">
        <f>"C31225"</f>
        <v>C31225</v>
      </c>
      <c r="F640" t="str">
        <f>"Material"</f>
        <v>Material</v>
      </c>
      <c r="G640" t="str">
        <f>"Aluminium"</f>
        <v>Aluminium</v>
      </c>
    </row>
    <row r="641" spans="1:7">
      <c r="A641">
        <v>176</v>
      </c>
      <c r="B641" t="s">
        <v>8</v>
      </c>
      <c r="C641" t="str">
        <f t="shared" si="129"/>
        <v>5237</v>
      </c>
      <c r="D641" t="str">
        <f t="shared" si="129"/>
        <v>5237</v>
      </c>
      <c r="E641" t="str">
        <f>"C31225"</f>
        <v>C31225</v>
      </c>
      <c r="F641" t="str">
        <f>"for article number"</f>
        <v>for article number</v>
      </c>
      <c r="G641" t="str">
        <f>"5237"</f>
        <v>5237</v>
      </c>
    </row>
    <row r="642" spans="1:7">
      <c r="A642">
        <v>176</v>
      </c>
      <c r="B642" t="s">
        <v>8</v>
      </c>
      <c r="C642" t="str">
        <f t="shared" si="129"/>
        <v>5237</v>
      </c>
      <c r="D642" t="str">
        <f t="shared" si="129"/>
        <v>5237</v>
      </c>
      <c r="E642" t="str">
        <f>"C31225"</f>
        <v>C31225</v>
      </c>
      <c r="F642" t="str">
        <f>"Brake System"</f>
        <v>Brake System</v>
      </c>
      <c r="G642" t="str">
        <f>"Bosch"</f>
        <v>Bosch</v>
      </c>
    </row>
    <row r="643" spans="1:7">
      <c r="A643">
        <v>177</v>
      </c>
      <c r="B643" t="s">
        <v>8</v>
      </c>
      <c r="C643" t="str">
        <f t="shared" ref="C643:D645" si="130">"5245"</f>
        <v>5245</v>
      </c>
      <c r="D643" t="str">
        <f t="shared" si="130"/>
        <v>5245</v>
      </c>
      <c r="E643" t="str">
        <f>"C31233"</f>
        <v>C31233</v>
      </c>
      <c r="F643" t="str">
        <f>"Bore O [mm]"</f>
        <v>Bore O [mm]</v>
      </c>
      <c r="G643" t="str">
        <f>"15,87"</f>
        <v>15,87</v>
      </c>
    </row>
    <row r="644" spans="1:7">
      <c r="A644">
        <v>177</v>
      </c>
      <c r="B644" t="s">
        <v>8</v>
      </c>
      <c r="C644" t="str">
        <f t="shared" si="130"/>
        <v>5245</v>
      </c>
      <c r="D644" t="str">
        <f t="shared" si="130"/>
        <v>5245</v>
      </c>
      <c r="E644" t="str">
        <f>"C31233"</f>
        <v>C31233</v>
      </c>
      <c r="F644" t="str">
        <f>"Brake System"</f>
        <v>Brake System</v>
      </c>
      <c r="G644" t="str">
        <f>"NABCO"</f>
        <v>NABCO</v>
      </c>
    </row>
    <row r="645" spans="1:7">
      <c r="A645">
        <v>177</v>
      </c>
      <c r="B645" t="s">
        <v>8</v>
      </c>
      <c r="C645" t="str">
        <f t="shared" si="130"/>
        <v>5245</v>
      </c>
      <c r="D645" t="str">
        <f t="shared" si="130"/>
        <v>5245</v>
      </c>
      <c r="E645" t="str">
        <f>"C31233"</f>
        <v>C31233</v>
      </c>
      <c r="F645" t="str">
        <f>"for article number"</f>
        <v>for article number</v>
      </c>
      <c r="G645" t="str">
        <f>"5245"</f>
        <v>5245</v>
      </c>
    </row>
    <row r="646" spans="1:7">
      <c r="A646">
        <v>178</v>
      </c>
      <c r="B646" t="s">
        <v>8</v>
      </c>
      <c r="C646" t="str">
        <f t="shared" ref="C646:D648" si="131">"5246"</f>
        <v>5246</v>
      </c>
      <c r="D646" t="str">
        <f t="shared" si="131"/>
        <v>5246</v>
      </c>
      <c r="E646" t="str">
        <f>"C31234"</f>
        <v>C31234</v>
      </c>
      <c r="F646" t="str">
        <f>"Bore O [mm]"</f>
        <v>Bore O [mm]</v>
      </c>
      <c r="G646" t="str">
        <f>"22,2"</f>
        <v>22,2</v>
      </c>
    </row>
    <row r="647" spans="1:7">
      <c r="A647">
        <v>178</v>
      </c>
      <c r="B647" t="s">
        <v>8</v>
      </c>
      <c r="C647" t="str">
        <f t="shared" si="131"/>
        <v>5246</v>
      </c>
      <c r="D647" t="str">
        <f t="shared" si="131"/>
        <v>5246</v>
      </c>
      <c r="E647" t="str">
        <f>"C31234"</f>
        <v>C31234</v>
      </c>
      <c r="F647" t="str">
        <f>"for article number"</f>
        <v>for article number</v>
      </c>
      <c r="G647" t="str">
        <f>"5246"</f>
        <v>5246</v>
      </c>
    </row>
    <row r="648" spans="1:7">
      <c r="A648">
        <v>178</v>
      </c>
      <c r="B648" t="s">
        <v>8</v>
      </c>
      <c r="C648" t="str">
        <f t="shared" si="131"/>
        <v>5246</v>
      </c>
      <c r="D648" t="str">
        <f t="shared" si="131"/>
        <v>5246</v>
      </c>
      <c r="E648" t="str">
        <f>"C31234"</f>
        <v>C31234</v>
      </c>
      <c r="F648" t="str">
        <f>"Brake System"</f>
        <v>Brake System</v>
      </c>
      <c r="G648" t="str">
        <f>"NISSIN"</f>
        <v>NISSIN</v>
      </c>
    </row>
    <row r="649" spans="1:7">
      <c r="A649">
        <v>179</v>
      </c>
      <c r="B649" t="s">
        <v>8</v>
      </c>
      <c r="C649" t="str">
        <f t="shared" ref="C649:D651" si="132">"5247"</f>
        <v>5247</v>
      </c>
      <c r="D649" t="str">
        <f t="shared" si="132"/>
        <v>5247</v>
      </c>
      <c r="E649" t="str">
        <f>"C31235"</f>
        <v>C31235</v>
      </c>
      <c r="F649" t="str">
        <f>"Bore O [mm]"</f>
        <v>Bore O [mm]</v>
      </c>
      <c r="G649" t="str">
        <f>"22,2"</f>
        <v>22,2</v>
      </c>
    </row>
    <row r="650" spans="1:7">
      <c r="A650">
        <v>179</v>
      </c>
      <c r="B650" t="s">
        <v>8</v>
      </c>
      <c r="C650" t="str">
        <f t="shared" si="132"/>
        <v>5247</v>
      </c>
      <c r="D650" t="str">
        <f t="shared" si="132"/>
        <v>5247</v>
      </c>
      <c r="E650" t="str">
        <f>"C31235"</f>
        <v>C31235</v>
      </c>
      <c r="F650" t="str">
        <f>"for article number"</f>
        <v>for article number</v>
      </c>
      <c r="G650" t="str">
        <f>"5247"</f>
        <v>5247</v>
      </c>
    </row>
    <row r="651" spans="1:7">
      <c r="A651">
        <v>179</v>
      </c>
      <c r="B651" t="s">
        <v>8</v>
      </c>
      <c r="C651" t="str">
        <f t="shared" si="132"/>
        <v>5247</v>
      </c>
      <c r="D651" t="str">
        <f t="shared" si="132"/>
        <v>5247</v>
      </c>
      <c r="E651" t="str">
        <f>"C31235"</f>
        <v>C31235</v>
      </c>
      <c r="F651" t="str">
        <f>"Brake System"</f>
        <v>Brake System</v>
      </c>
      <c r="G651" t="str">
        <f>"NISSIN"</f>
        <v>NISSIN</v>
      </c>
    </row>
    <row r="652" spans="1:7">
      <c r="A652">
        <v>180</v>
      </c>
      <c r="B652" t="s">
        <v>8</v>
      </c>
      <c r="C652" t="str">
        <f>"5266"</f>
        <v>5266</v>
      </c>
      <c r="D652" t="str">
        <f>"5266"</f>
        <v>5266</v>
      </c>
      <c r="E652" t="str">
        <f>"C31238"</f>
        <v>C31238</v>
      </c>
      <c r="F652" t="str">
        <f>"for article number"</f>
        <v>for article number</v>
      </c>
      <c r="G652" t="str">
        <f>"5266"</f>
        <v>5266</v>
      </c>
    </row>
    <row r="653" spans="1:7">
      <c r="A653">
        <v>180</v>
      </c>
      <c r="B653" t="s">
        <v>8</v>
      </c>
      <c r="C653" t="str">
        <f>"5266"</f>
        <v>5266</v>
      </c>
      <c r="D653" t="str">
        <f>"5266"</f>
        <v>5266</v>
      </c>
      <c r="E653" t="str">
        <f>"C31238"</f>
        <v>C31238</v>
      </c>
      <c r="F653" t="str">
        <f>"Bore O [mm]"</f>
        <v>Bore O [mm]</v>
      </c>
      <c r="G653" t="str">
        <f>"19,05"</f>
        <v>19,05</v>
      </c>
    </row>
    <row r="654" spans="1:7">
      <c r="A654">
        <v>181</v>
      </c>
      <c r="B654" t="s">
        <v>8</v>
      </c>
      <c r="C654" t="str">
        <f>"5267"</f>
        <v>5267</v>
      </c>
      <c r="D654" t="str">
        <f>"5267"</f>
        <v>5267</v>
      </c>
      <c r="E654" t="str">
        <f>"C31237"</f>
        <v>C31237</v>
      </c>
      <c r="F654" t="str">
        <f>"for article number"</f>
        <v>for article number</v>
      </c>
      <c r="G654" t="str">
        <f>"5267"</f>
        <v>5267</v>
      </c>
    </row>
    <row r="655" spans="1:7">
      <c r="A655">
        <v>181</v>
      </c>
      <c r="B655" t="s">
        <v>8</v>
      </c>
      <c r="C655" t="str">
        <f>"5267"</f>
        <v>5267</v>
      </c>
      <c r="D655" t="str">
        <f>"5267"</f>
        <v>5267</v>
      </c>
      <c r="E655" t="str">
        <f>"C31237"</f>
        <v>C31237</v>
      </c>
      <c r="F655" t="str">
        <f>"Bore O [mm]"</f>
        <v>Bore O [mm]</v>
      </c>
      <c r="G655" t="str">
        <f>"20,64"</f>
        <v>20,64</v>
      </c>
    </row>
    <row r="656" spans="1:7">
      <c r="A656">
        <v>182</v>
      </c>
      <c r="B656" t="s">
        <v>8</v>
      </c>
      <c r="C656" t="str">
        <f t="shared" ref="C656:D658" si="133">"5268"</f>
        <v>5268</v>
      </c>
      <c r="D656" t="str">
        <f t="shared" si="133"/>
        <v>5268</v>
      </c>
      <c r="E656" t="str">
        <f>"C31236"</f>
        <v>C31236</v>
      </c>
      <c r="F656" t="str">
        <f>"Bore O [mm]"</f>
        <v>Bore O [mm]</v>
      </c>
      <c r="G656" t="str">
        <f>"17,46"</f>
        <v>17,46</v>
      </c>
    </row>
    <row r="657" spans="1:7">
      <c r="A657">
        <v>182</v>
      </c>
      <c r="B657" t="s">
        <v>8</v>
      </c>
      <c r="C657" t="str">
        <f t="shared" si="133"/>
        <v>5268</v>
      </c>
      <c r="D657" t="str">
        <f t="shared" si="133"/>
        <v>5268</v>
      </c>
      <c r="E657" t="str">
        <f>"C31236"</f>
        <v>C31236</v>
      </c>
      <c r="F657" t="str">
        <f>"for article number"</f>
        <v>for article number</v>
      </c>
      <c r="G657" t="str">
        <f>"5268"</f>
        <v>5268</v>
      </c>
    </row>
    <row r="658" spans="1:7">
      <c r="A658">
        <v>182</v>
      </c>
      <c r="B658" t="s">
        <v>8</v>
      </c>
      <c r="C658" t="str">
        <f t="shared" si="133"/>
        <v>5268</v>
      </c>
      <c r="D658" t="str">
        <f t="shared" si="133"/>
        <v>5268</v>
      </c>
      <c r="E658" t="str">
        <f>"C31236"</f>
        <v>C31236</v>
      </c>
      <c r="F658" t="str">
        <f>"Brake System"</f>
        <v>Brake System</v>
      </c>
      <c r="G658" t="str">
        <f>"NISSIN"</f>
        <v>NISSIN</v>
      </c>
    </row>
    <row r="659" spans="1:7">
      <c r="A659">
        <v>183</v>
      </c>
      <c r="B659" t="s">
        <v>8</v>
      </c>
      <c r="C659" t="str">
        <f>"6018"</f>
        <v>6018</v>
      </c>
      <c r="D659" t="str">
        <f>"6018"</f>
        <v>6018</v>
      </c>
      <c r="E659" t="str">
        <f>"P30554"</f>
        <v>P30554</v>
      </c>
      <c r="F659" t="str">
        <f>"Bore O [mm]"</f>
        <v>Bore O [mm]</v>
      </c>
      <c r="G659" t="str">
        <f>"19"</f>
        <v>19</v>
      </c>
    </row>
    <row r="660" spans="1:7">
      <c r="A660">
        <v>183</v>
      </c>
      <c r="B660" t="s">
        <v>8</v>
      </c>
      <c r="C660" t="str">
        <f>"6018"</f>
        <v>6018</v>
      </c>
      <c r="D660" t="str">
        <f>"6018"</f>
        <v>6018</v>
      </c>
      <c r="E660" t="str">
        <f>"P30554"</f>
        <v>P30554</v>
      </c>
      <c r="F660" t="str">
        <f>"for article number"</f>
        <v>for article number</v>
      </c>
      <c r="G660" t="str">
        <f>"6018"</f>
        <v>6018</v>
      </c>
    </row>
    <row r="661" spans="1:7">
      <c r="A661">
        <v>184</v>
      </c>
      <c r="B661" t="s">
        <v>8</v>
      </c>
      <c r="C661" t="str">
        <f t="shared" ref="C661:D663" si="134">"6019"</f>
        <v>6019</v>
      </c>
      <c r="D661" t="str">
        <f t="shared" si="134"/>
        <v>6019</v>
      </c>
      <c r="E661" t="str">
        <f>"P30555"</f>
        <v>P30555</v>
      </c>
      <c r="F661" t="str">
        <f>"Brake System"</f>
        <v>Brake System</v>
      </c>
      <c r="G661" t="str">
        <f>"Bosch"</f>
        <v>Bosch</v>
      </c>
    </row>
    <row r="662" spans="1:7">
      <c r="A662">
        <v>184</v>
      </c>
      <c r="B662" t="s">
        <v>8</v>
      </c>
      <c r="C662" t="str">
        <f t="shared" si="134"/>
        <v>6019</v>
      </c>
      <c r="D662" t="str">
        <f t="shared" si="134"/>
        <v>6019</v>
      </c>
      <c r="E662" t="str">
        <f>"P30555"</f>
        <v>P30555</v>
      </c>
      <c r="F662" t="str">
        <f>"Bore O [mm]"</f>
        <v>Bore O [mm]</v>
      </c>
      <c r="G662" t="str">
        <f>"20,64"</f>
        <v>20,64</v>
      </c>
    </row>
    <row r="663" spans="1:7">
      <c r="A663">
        <v>184</v>
      </c>
      <c r="B663" t="s">
        <v>8</v>
      </c>
      <c r="C663" t="str">
        <f t="shared" si="134"/>
        <v>6019</v>
      </c>
      <c r="D663" t="str">
        <f t="shared" si="134"/>
        <v>6019</v>
      </c>
      <c r="E663" t="str">
        <f>"P30555"</f>
        <v>P30555</v>
      </c>
      <c r="F663" t="str">
        <f>"for article number"</f>
        <v>for article number</v>
      </c>
      <c r="G663" t="str">
        <f>"6019"</f>
        <v>6019</v>
      </c>
    </row>
    <row r="664" spans="1:7">
      <c r="A664">
        <v>185</v>
      </c>
      <c r="B664" t="s">
        <v>8</v>
      </c>
      <c r="C664" t="str">
        <f t="shared" ref="C664:D666" si="135">"6039"</f>
        <v>6039</v>
      </c>
      <c r="D664" t="str">
        <f t="shared" si="135"/>
        <v>6039</v>
      </c>
      <c r="E664" t="str">
        <f>"P30575"</f>
        <v>P30575</v>
      </c>
      <c r="F664" t="str">
        <f>"Bore O [mm]"</f>
        <v>Bore O [mm]</v>
      </c>
      <c r="G664" t="str">
        <f>"25,4"</f>
        <v>25,4</v>
      </c>
    </row>
    <row r="665" spans="1:7">
      <c r="A665">
        <v>185</v>
      </c>
      <c r="B665" t="s">
        <v>8</v>
      </c>
      <c r="C665" t="str">
        <f t="shared" si="135"/>
        <v>6039</v>
      </c>
      <c r="D665" t="str">
        <f t="shared" si="135"/>
        <v>6039</v>
      </c>
      <c r="E665" t="str">
        <f>"P30575"</f>
        <v>P30575</v>
      </c>
      <c r="F665" t="str">
        <f>"Material"</f>
        <v>Material</v>
      </c>
      <c r="G665" t="str">
        <f>"Aluminium"</f>
        <v>Aluminium</v>
      </c>
    </row>
    <row r="666" spans="1:7">
      <c r="A666">
        <v>185</v>
      </c>
      <c r="B666" t="s">
        <v>8</v>
      </c>
      <c r="C666" t="str">
        <f t="shared" si="135"/>
        <v>6039</v>
      </c>
      <c r="D666" t="str">
        <f t="shared" si="135"/>
        <v>6039</v>
      </c>
      <c r="E666" t="str">
        <f>"P30575"</f>
        <v>P30575</v>
      </c>
      <c r="F666" t="str">
        <f>"for article number"</f>
        <v>for article number</v>
      </c>
      <c r="G666" t="str">
        <f>"6039"</f>
        <v>6039</v>
      </c>
    </row>
    <row r="667" spans="1:7">
      <c r="A667">
        <v>186</v>
      </c>
      <c r="B667" t="s">
        <v>8</v>
      </c>
      <c r="C667" t="str">
        <f t="shared" ref="C667:D671" si="136">"6055"</f>
        <v>6055</v>
      </c>
      <c r="D667" t="str">
        <f t="shared" si="136"/>
        <v>6055</v>
      </c>
      <c r="E667" t="str">
        <f>"P30591"</f>
        <v>P30591</v>
      </c>
      <c r="F667" t="str">
        <f>"Brake System"</f>
        <v>Brake System</v>
      </c>
      <c r="G667" t="str">
        <f>"Bosch"</f>
        <v>Bosch</v>
      </c>
    </row>
    <row r="668" spans="1:7">
      <c r="A668">
        <v>186</v>
      </c>
      <c r="B668" t="s">
        <v>8</v>
      </c>
      <c r="C668" t="str">
        <f t="shared" si="136"/>
        <v>6055</v>
      </c>
      <c r="D668" t="str">
        <f t="shared" si="136"/>
        <v>6055</v>
      </c>
      <c r="E668" t="str">
        <f>"P30591"</f>
        <v>P30591</v>
      </c>
      <c r="F668" t="str">
        <f>"for article number"</f>
        <v>for article number</v>
      </c>
      <c r="G668" t="str">
        <f>"6055"</f>
        <v>6055</v>
      </c>
    </row>
    <row r="669" spans="1:7">
      <c r="A669">
        <v>186</v>
      </c>
      <c r="B669" t="s">
        <v>8</v>
      </c>
      <c r="C669" t="str">
        <f t="shared" si="136"/>
        <v>6055</v>
      </c>
      <c r="D669" t="str">
        <f t="shared" si="136"/>
        <v>6055</v>
      </c>
      <c r="E669" t="str">
        <f>"P30591"</f>
        <v>P30591</v>
      </c>
      <c r="F669" t="str">
        <f>"Thread Size"</f>
        <v>Thread Size</v>
      </c>
      <c r="G669" t="str">
        <f>"12 X 1 (2)"</f>
        <v>12 X 1 (2)</v>
      </c>
    </row>
    <row r="670" spans="1:7">
      <c r="A670">
        <v>186</v>
      </c>
      <c r="B670" t="s">
        <v>8</v>
      </c>
      <c r="C670" t="str">
        <f t="shared" si="136"/>
        <v>6055</v>
      </c>
      <c r="D670" t="str">
        <f t="shared" si="136"/>
        <v>6055</v>
      </c>
      <c r="E670" t="str">
        <f>"P30591"</f>
        <v>P30591</v>
      </c>
      <c r="F670" t="str">
        <f>"Bore O [mm]"</f>
        <v>Bore O [mm]</v>
      </c>
      <c r="G670" t="str">
        <f>"23,8"</f>
        <v>23,8</v>
      </c>
    </row>
    <row r="671" spans="1:7">
      <c r="A671">
        <v>186</v>
      </c>
      <c r="B671" t="s">
        <v>8</v>
      </c>
      <c r="C671" t="str">
        <f t="shared" si="136"/>
        <v>6055</v>
      </c>
      <c r="D671" t="str">
        <f t="shared" si="136"/>
        <v>6055</v>
      </c>
      <c r="E671" t="str">
        <f>"P30591"</f>
        <v>P30591</v>
      </c>
      <c r="F671" t="str">
        <f>"Material"</f>
        <v>Material</v>
      </c>
      <c r="G671" t="str">
        <f>"Aluminium"</f>
        <v>Aluminium</v>
      </c>
    </row>
    <row r="672" spans="1:7">
      <c r="A672">
        <v>187</v>
      </c>
      <c r="B672" t="s">
        <v>8</v>
      </c>
      <c r="C672" t="str">
        <f t="shared" ref="C672:D675" si="137">"6056"</f>
        <v>6056</v>
      </c>
      <c r="D672" t="str">
        <f t="shared" si="137"/>
        <v>6056</v>
      </c>
      <c r="E672" t="str">
        <f>"P30592"</f>
        <v>P30592</v>
      </c>
      <c r="F672" t="str">
        <f>"Bore O [mm]"</f>
        <v>Bore O [mm]</v>
      </c>
      <c r="G672" t="str">
        <f>"22,22"</f>
        <v>22,22</v>
      </c>
    </row>
    <row r="673" spans="1:7">
      <c r="A673">
        <v>187</v>
      </c>
      <c r="B673" t="s">
        <v>8</v>
      </c>
      <c r="C673" t="str">
        <f t="shared" si="137"/>
        <v>6056</v>
      </c>
      <c r="D673" t="str">
        <f t="shared" si="137"/>
        <v>6056</v>
      </c>
      <c r="E673" t="str">
        <f>"P30592"</f>
        <v>P30592</v>
      </c>
      <c r="F673" t="str">
        <f>"for article number"</f>
        <v>for article number</v>
      </c>
      <c r="G673" t="str">
        <f>"6056"</f>
        <v>6056</v>
      </c>
    </row>
    <row r="674" spans="1:7">
      <c r="A674">
        <v>187</v>
      </c>
      <c r="B674" t="s">
        <v>8</v>
      </c>
      <c r="C674" t="str">
        <f t="shared" si="137"/>
        <v>6056</v>
      </c>
      <c r="D674" t="str">
        <f t="shared" si="137"/>
        <v>6056</v>
      </c>
      <c r="E674" t="str">
        <f>"P30592"</f>
        <v>P30592</v>
      </c>
      <c r="F674" t="str">
        <f>"Sensor Type"</f>
        <v>Sensor Type</v>
      </c>
      <c r="G674" t="str">
        <f>"Hall Sensor"</f>
        <v>Hall Sensor</v>
      </c>
    </row>
    <row r="675" spans="1:7">
      <c r="A675">
        <v>187</v>
      </c>
      <c r="B675" t="s">
        <v>8</v>
      </c>
      <c r="C675" t="str">
        <f t="shared" si="137"/>
        <v>6056</v>
      </c>
      <c r="D675" t="str">
        <f t="shared" si="137"/>
        <v>6056</v>
      </c>
      <c r="E675" t="str">
        <f>"P30592"</f>
        <v>P30592</v>
      </c>
      <c r="F675" t="str">
        <f>"Brake System"</f>
        <v>Brake System</v>
      </c>
      <c r="G675" t="str">
        <f>"ATE"</f>
        <v>ATE</v>
      </c>
    </row>
    <row r="676" spans="1:7">
      <c r="A676">
        <v>188</v>
      </c>
      <c r="B676" t="s">
        <v>8</v>
      </c>
      <c r="C676" t="str">
        <f t="shared" ref="C676:D678" si="138">"6102"</f>
        <v>6102</v>
      </c>
      <c r="D676" t="str">
        <f t="shared" si="138"/>
        <v>6102</v>
      </c>
      <c r="E676" t="str">
        <f>"P30638"</f>
        <v>P30638</v>
      </c>
      <c r="F676" t="str">
        <f>"Material"</f>
        <v>Material</v>
      </c>
      <c r="G676" t="str">
        <f>"Aluminium"</f>
        <v>Aluminium</v>
      </c>
    </row>
    <row r="677" spans="1:7">
      <c r="A677">
        <v>188</v>
      </c>
      <c r="B677" t="s">
        <v>8</v>
      </c>
      <c r="C677" t="str">
        <f t="shared" si="138"/>
        <v>6102</v>
      </c>
      <c r="D677" t="str">
        <f t="shared" si="138"/>
        <v>6102</v>
      </c>
      <c r="E677" t="str">
        <f>"P30638"</f>
        <v>P30638</v>
      </c>
      <c r="F677" t="str">
        <f>"for article number"</f>
        <v>for article number</v>
      </c>
      <c r="G677" t="str">
        <f>"6102"</f>
        <v>6102</v>
      </c>
    </row>
    <row r="678" spans="1:7">
      <c r="A678">
        <v>188</v>
      </c>
      <c r="B678" t="s">
        <v>8</v>
      </c>
      <c r="C678" t="str">
        <f t="shared" si="138"/>
        <v>6102</v>
      </c>
      <c r="D678" t="str">
        <f t="shared" si="138"/>
        <v>6102</v>
      </c>
      <c r="E678" t="str">
        <f>"P30638"</f>
        <v>P30638</v>
      </c>
      <c r="F678" t="str">
        <f>"Bore O [mm]"</f>
        <v>Bore O [mm]</v>
      </c>
      <c r="G678" t="str">
        <f>"20,64"</f>
        <v>20,64</v>
      </c>
    </row>
    <row r="679" spans="1:7">
      <c r="A679">
        <v>189</v>
      </c>
      <c r="B679" t="s">
        <v>8</v>
      </c>
      <c r="C679" t="str">
        <f t="shared" ref="C679:D681" si="139">"6103"</f>
        <v>6103</v>
      </c>
      <c r="D679" t="str">
        <f t="shared" si="139"/>
        <v>6103</v>
      </c>
      <c r="E679" t="str">
        <f>"P30639"</f>
        <v>P30639</v>
      </c>
      <c r="F679" t="str">
        <f>"Material"</f>
        <v>Material</v>
      </c>
      <c r="G679" t="str">
        <f>"Aluminium"</f>
        <v>Aluminium</v>
      </c>
    </row>
    <row r="680" spans="1:7">
      <c r="A680">
        <v>189</v>
      </c>
      <c r="B680" t="s">
        <v>8</v>
      </c>
      <c r="C680" t="str">
        <f t="shared" si="139"/>
        <v>6103</v>
      </c>
      <c r="D680" t="str">
        <f t="shared" si="139"/>
        <v>6103</v>
      </c>
      <c r="E680" t="str">
        <f>"P30639"</f>
        <v>P30639</v>
      </c>
      <c r="F680" t="str">
        <f>"for article number"</f>
        <v>for article number</v>
      </c>
      <c r="G680" t="str">
        <f>"6103"</f>
        <v>6103</v>
      </c>
    </row>
    <row r="681" spans="1:7">
      <c r="A681">
        <v>189</v>
      </c>
      <c r="B681" t="s">
        <v>8</v>
      </c>
      <c r="C681" t="str">
        <f t="shared" si="139"/>
        <v>6103</v>
      </c>
      <c r="D681" t="str">
        <f t="shared" si="139"/>
        <v>6103</v>
      </c>
      <c r="E681" t="str">
        <f>"P30639"</f>
        <v>P30639</v>
      </c>
      <c r="F681" t="str">
        <f>"Bore O [mm]"</f>
        <v>Bore O [mm]</v>
      </c>
      <c r="G681" t="str">
        <f>"20,64"</f>
        <v>20,64</v>
      </c>
    </row>
    <row r="682" spans="1:7">
      <c r="A682">
        <v>190</v>
      </c>
      <c r="B682" t="s">
        <v>8</v>
      </c>
      <c r="C682" t="str">
        <f t="shared" ref="C682:D684" si="140">"6104"</f>
        <v>6104</v>
      </c>
      <c r="D682" t="str">
        <f t="shared" si="140"/>
        <v>6104</v>
      </c>
      <c r="E682" t="str">
        <f>"P30640"</f>
        <v>P30640</v>
      </c>
      <c r="F682" t="str">
        <f>"Bore O [mm]"</f>
        <v>Bore O [mm]</v>
      </c>
      <c r="G682" t="str">
        <f>"22,2"</f>
        <v>22,2</v>
      </c>
    </row>
    <row r="683" spans="1:7">
      <c r="A683">
        <v>190</v>
      </c>
      <c r="B683" t="s">
        <v>8</v>
      </c>
      <c r="C683" t="str">
        <f t="shared" si="140"/>
        <v>6104</v>
      </c>
      <c r="D683" t="str">
        <f t="shared" si="140"/>
        <v>6104</v>
      </c>
      <c r="E683" t="str">
        <f>"P30640"</f>
        <v>P30640</v>
      </c>
      <c r="F683" t="str">
        <f>"Material"</f>
        <v>Material</v>
      </c>
      <c r="G683" t="str">
        <f>"Aluminium"</f>
        <v>Aluminium</v>
      </c>
    </row>
    <row r="684" spans="1:7">
      <c r="A684">
        <v>190</v>
      </c>
      <c r="B684" t="s">
        <v>8</v>
      </c>
      <c r="C684" t="str">
        <f t="shared" si="140"/>
        <v>6104</v>
      </c>
      <c r="D684" t="str">
        <f t="shared" si="140"/>
        <v>6104</v>
      </c>
      <c r="E684" t="str">
        <f>"P30640"</f>
        <v>P30640</v>
      </c>
      <c r="F684" t="str">
        <f>"for article number"</f>
        <v>for article number</v>
      </c>
      <c r="G684" t="str">
        <f>"6104"</f>
        <v>6104</v>
      </c>
    </row>
    <row r="685" spans="1:7">
      <c r="A685">
        <v>191</v>
      </c>
      <c r="B685" t="s">
        <v>8</v>
      </c>
      <c r="C685" t="str">
        <f t="shared" ref="C685:D687" si="141">"6105"</f>
        <v>6105</v>
      </c>
      <c r="D685" t="str">
        <f t="shared" si="141"/>
        <v>6105</v>
      </c>
      <c r="E685" t="str">
        <f>"P30641"</f>
        <v>P30641</v>
      </c>
      <c r="F685" t="str">
        <f>"Bore O [mm]"</f>
        <v>Bore O [mm]</v>
      </c>
      <c r="G685" t="str">
        <f>"22,2"</f>
        <v>22,2</v>
      </c>
    </row>
    <row r="686" spans="1:7">
      <c r="A686">
        <v>191</v>
      </c>
      <c r="B686" t="s">
        <v>8</v>
      </c>
      <c r="C686" t="str">
        <f t="shared" si="141"/>
        <v>6105</v>
      </c>
      <c r="D686" t="str">
        <f t="shared" si="141"/>
        <v>6105</v>
      </c>
      <c r="E686" t="str">
        <f>"P30641"</f>
        <v>P30641</v>
      </c>
      <c r="F686" t="str">
        <f>"Material"</f>
        <v>Material</v>
      </c>
      <c r="G686" t="str">
        <f>"Aluminium"</f>
        <v>Aluminium</v>
      </c>
    </row>
    <row r="687" spans="1:7">
      <c r="A687">
        <v>191</v>
      </c>
      <c r="B687" t="s">
        <v>8</v>
      </c>
      <c r="C687" t="str">
        <f t="shared" si="141"/>
        <v>6105</v>
      </c>
      <c r="D687" t="str">
        <f t="shared" si="141"/>
        <v>6105</v>
      </c>
      <c r="E687" t="str">
        <f>"P30641"</f>
        <v>P30641</v>
      </c>
      <c r="F687" t="str">
        <f>"for article number"</f>
        <v>for article number</v>
      </c>
      <c r="G687" t="str">
        <f>"6105"</f>
        <v>6105</v>
      </c>
    </row>
    <row r="688" spans="1:7">
      <c r="A688">
        <v>192</v>
      </c>
      <c r="B688" t="s">
        <v>8</v>
      </c>
      <c r="C688" t="str">
        <f t="shared" ref="C688:D690" si="142">"6106"</f>
        <v>6106</v>
      </c>
      <c r="D688" t="str">
        <f t="shared" si="142"/>
        <v>6106</v>
      </c>
      <c r="E688" t="str">
        <f>"P30642"</f>
        <v>P30642</v>
      </c>
      <c r="F688" t="str">
        <f>"Bore O [mm]"</f>
        <v>Bore O [mm]</v>
      </c>
      <c r="G688" t="str">
        <f>"22,2"</f>
        <v>22,2</v>
      </c>
    </row>
    <row r="689" spans="1:7">
      <c r="A689">
        <v>192</v>
      </c>
      <c r="B689" t="s">
        <v>8</v>
      </c>
      <c r="C689" t="str">
        <f t="shared" si="142"/>
        <v>6106</v>
      </c>
      <c r="D689" t="str">
        <f t="shared" si="142"/>
        <v>6106</v>
      </c>
      <c r="E689" t="str">
        <f>"P30642"</f>
        <v>P30642</v>
      </c>
      <c r="F689" t="str">
        <f>"for article number"</f>
        <v>for article number</v>
      </c>
      <c r="G689" t="str">
        <f>"6106"</f>
        <v>6106</v>
      </c>
    </row>
    <row r="690" spans="1:7">
      <c r="A690">
        <v>192</v>
      </c>
      <c r="B690" t="s">
        <v>8</v>
      </c>
      <c r="C690" t="str">
        <f t="shared" si="142"/>
        <v>6106</v>
      </c>
      <c r="D690" t="str">
        <f t="shared" si="142"/>
        <v>6106</v>
      </c>
      <c r="E690" t="str">
        <f>"P30642"</f>
        <v>P30642</v>
      </c>
      <c r="F690" t="str">
        <f>"Material"</f>
        <v>Material</v>
      </c>
      <c r="G690" t="str">
        <f>"Aluminium"</f>
        <v>Aluminium</v>
      </c>
    </row>
    <row r="691" spans="1:7">
      <c r="A691">
        <v>193</v>
      </c>
      <c r="B691" t="s">
        <v>8</v>
      </c>
      <c r="C691" t="str">
        <f t="shared" ref="C691:D693" si="143">"6107"</f>
        <v>6107</v>
      </c>
      <c r="D691" t="str">
        <f t="shared" si="143"/>
        <v>6107</v>
      </c>
      <c r="E691" t="str">
        <f>"P30643"</f>
        <v>P30643</v>
      </c>
      <c r="F691" t="str">
        <f>"Bore O [mm]"</f>
        <v>Bore O [mm]</v>
      </c>
      <c r="G691" t="str">
        <f>"22,2"</f>
        <v>22,2</v>
      </c>
    </row>
    <row r="692" spans="1:7">
      <c r="A692">
        <v>193</v>
      </c>
      <c r="B692" t="s">
        <v>8</v>
      </c>
      <c r="C692" t="str">
        <f t="shared" si="143"/>
        <v>6107</v>
      </c>
      <c r="D692" t="str">
        <f t="shared" si="143"/>
        <v>6107</v>
      </c>
      <c r="E692" t="str">
        <f>"P30643"</f>
        <v>P30643</v>
      </c>
      <c r="F692" t="str">
        <f>"Material"</f>
        <v>Material</v>
      </c>
      <c r="G692" t="str">
        <f>"Aluminium"</f>
        <v>Aluminium</v>
      </c>
    </row>
    <row r="693" spans="1:7">
      <c r="A693">
        <v>193</v>
      </c>
      <c r="B693" t="s">
        <v>8</v>
      </c>
      <c r="C693" t="str">
        <f t="shared" si="143"/>
        <v>6107</v>
      </c>
      <c r="D693" t="str">
        <f t="shared" si="143"/>
        <v>6107</v>
      </c>
      <c r="E693" t="str">
        <f>"P30643"</f>
        <v>P30643</v>
      </c>
      <c r="F693" t="str">
        <f>"for article number"</f>
        <v>for article number</v>
      </c>
      <c r="G693" t="str">
        <f>"6107"</f>
        <v>6107</v>
      </c>
    </row>
    <row r="694" spans="1:7">
      <c r="A694">
        <v>194</v>
      </c>
      <c r="B694" t="s">
        <v>8</v>
      </c>
      <c r="C694" t="str">
        <f>"6108"</f>
        <v>6108</v>
      </c>
      <c r="D694" t="str">
        <f>"6108"</f>
        <v>6108</v>
      </c>
      <c r="E694" t="str">
        <f>"P30644"</f>
        <v>P30644</v>
      </c>
      <c r="F694" t="str">
        <f>"Bore O [mm]"</f>
        <v>Bore O [mm]</v>
      </c>
      <c r="G694" t="str">
        <f>"20,64"</f>
        <v>20,64</v>
      </c>
    </row>
    <row r="695" spans="1:7">
      <c r="A695">
        <v>194</v>
      </c>
      <c r="B695" t="s">
        <v>8</v>
      </c>
      <c r="C695" t="str">
        <f>"6108"</f>
        <v>6108</v>
      </c>
      <c r="D695" t="str">
        <f>"6108"</f>
        <v>6108</v>
      </c>
      <c r="E695" t="str">
        <f>"P30644"</f>
        <v>P30644</v>
      </c>
      <c r="F695" t="str">
        <f>"for article number"</f>
        <v>for article number</v>
      </c>
      <c r="G695" t="str">
        <f>"6108"</f>
        <v>6108</v>
      </c>
    </row>
    <row r="696" spans="1:7">
      <c r="A696">
        <v>195</v>
      </c>
      <c r="B696" t="s">
        <v>8</v>
      </c>
      <c r="C696" t="str">
        <f>"6109"</f>
        <v>6109</v>
      </c>
      <c r="D696" t="str">
        <f>"6109"</f>
        <v>6109</v>
      </c>
      <c r="E696" t="str">
        <f>"P30645"</f>
        <v>P30645</v>
      </c>
      <c r="F696" t="str">
        <f>"for article number"</f>
        <v>for article number</v>
      </c>
      <c r="G696" t="str">
        <f>"6109"</f>
        <v>6109</v>
      </c>
    </row>
    <row r="697" spans="1:7">
      <c r="A697">
        <v>195</v>
      </c>
      <c r="B697" t="s">
        <v>8</v>
      </c>
      <c r="C697" t="str">
        <f>"6109"</f>
        <v>6109</v>
      </c>
      <c r="D697" t="str">
        <f>"6109"</f>
        <v>6109</v>
      </c>
      <c r="E697" t="str">
        <f>"P30645"</f>
        <v>P30645</v>
      </c>
      <c r="F697" t="str">
        <f>"Bore O [mm]"</f>
        <v>Bore O [mm]</v>
      </c>
      <c r="G697" t="str">
        <f>"20,64"</f>
        <v>20,64</v>
      </c>
    </row>
    <row r="698" spans="1:7">
      <c r="A698">
        <v>196</v>
      </c>
      <c r="B698" t="s">
        <v>8</v>
      </c>
      <c r="C698" t="str">
        <f t="shared" ref="C698:D701" si="144">"6110"</f>
        <v>6110</v>
      </c>
      <c r="D698" t="str">
        <f t="shared" si="144"/>
        <v>6110</v>
      </c>
      <c r="E698" t="str">
        <f>"P30646"</f>
        <v>P30646</v>
      </c>
      <c r="F698" t="str">
        <f>"Brake System"</f>
        <v>Brake System</v>
      </c>
      <c r="G698" t="str">
        <f>"FTE"</f>
        <v>FTE</v>
      </c>
    </row>
    <row r="699" spans="1:7">
      <c r="A699">
        <v>196</v>
      </c>
      <c r="B699" t="s">
        <v>8</v>
      </c>
      <c r="C699" t="str">
        <f t="shared" si="144"/>
        <v>6110</v>
      </c>
      <c r="D699" t="str">
        <f t="shared" si="144"/>
        <v>6110</v>
      </c>
      <c r="E699" t="str">
        <f>"P30646"</f>
        <v>P30646</v>
      </c>
      <c r="F699" t="str">
        <f>"for article number"</f>
        <v>for article number</v>
      </c>
      <c r="G699" t="str">
        <f>"6110"</f>
        <v>6110</v>
      </c>
    </row>
    <row r="700" spans="1:7">
      <c r="A700">
        <v>196</v>
      </c>
      <c r="B700" t="s">
        <v>8</v>
      </c>
      <c r="C700" t="str">
        <f t="shared" si="144"/>
        <v>6110</v>
      </c>
      <c r="D700" t="str">
        <f t="shared" si="144"/>
        <v>6110</v>
      </c>
      <c r="E700" t="str">
        <f>"P30646"</f>
        <v>P30646</v>
      </c>
      <c r="F700" t="str">
        <f>"Bore O [mm]"</f>
        <v>Bore O [mm]</v>
      </c>
      <c r="G700" t="str">
        <f>"22,2"</f>
        <v>22,2</v>
      </c>
    </row>
    <row r="701" spans="1:7">
      <c r="A701">
        <v>196</v>
      </c>
      <c r="B701" t="s">
        <v>8</v>
      </c>
      <c r="C701" t="str">
        <f t="shared" si="144"/>
        <v>6110</v>
      </c>
      <c r="D701" t="str">
        <f t="shared" si="144"/>
        <v>6110</v>
      </c>
      <c r="E701" t="str">
        <f>"P30646"</f>
        <v>P30646</v>
      </c>
      <c r="F701" t="str">
        <f>"Material"</f>
        <v>Material</v>
      </c>
      <c r="G701" t="str">
        <f>"Aluminium"</f>
        <v>Aluminium</v>
      </c>
    </row>
    <row r="702" spans="1:7">
      <c r="A702">
        <v>197</v>
      </c>
      <c r="B702" t="s">
        <v>8</v>
      </c>
      <c r="C702" t="str">
        <f>"6137"</f>
        <v>6137</v>
      </c>
      <c r="D702" t="str">
        <f>"6137"</f>
        <v>6137</v>
      </c>
      <c r="E702" t="str">
        <f>"P30672"</f>
        <v>P30672</v>
      </c>
      <c r="F702" t="str">
        <f>"Bore O [mm]"</f>
        <v>Bore O [mm]</v>
      </c>
      <c r="G702" t="str">
        <f>"20,64"</f>
        <v>20,64</v>
      </c>
    </row>
    <row r="703" spans="1:7">
      <c r="A703">
        <v>197</v>
      </c>
      <c r="B703" t="s">
        <v>8</v>
      </c>
      <c r="C703" t="str">
        <f>"6137"</f>
        <v>6137</v>
      </c>
      <c r="D703" t="str">
        <f>"6137"</f>
        <v>6137</v>
      </c>
      <c r="E703" t="str">
        <f>"P30672"</f>
        <v>P30672</v>
      </c>
      <c r="F703" t="str">
        <f>"for article number"</f>
        <v>for article number</v>
      </c>
      <c r="G703" t="str">
        <f>"6137"</f>
        <v>6137</v>
      </c>
    </row>
    <row r="704" spans="1:7">
      <c r="A704">
        <v>198</v>
      </c>
      <c r="B704" t="s">
        <v>8</v>
      </c>
      <c r="C704" t="str">
        <f>"6138"</f>
        <v>6138</v>
      </c>
      <c r="D704" t="str">
        <f>"6138"</f>
        <v>6138</v>
      </c>
      <c r="E704" t="str">
        <f>"P30664"</f>
        <v>P30664</v>
      </c>
      <c r="F704" t="str">
        <f>"Bore O [mm]"</f>
        <v>Bore O [mm]</v>
      </c>
      <c r="G704" t="str">
        <f>"22,2"</f>
        <v>22,2</v>
      </c>
    </row>
    <row r="705" spans="1:7">
      <c r="A705">
        <v>198</v>
      </c>
      <c r="B705" t="s">
        <v>8</v>
      </c>
      <c r="C705" t="str">
        <f>"6138"</f>
        <v>6138</v>
      </c>
      <c r="D705" t="str">
        <f>"6138"</f>
        <v>6138</v>
      </c>
      <c r="E705" t="str">
        <f>"P30664"</f>
        <v>P30664</v>
      </c>
      <c r="F705" t="str">
        <f>"for article number"</f>
        <v>for article number</v>
      </c>
      <c r="G705" t="str">
        <f>"6138"</f>
        <v>6138</v>
      </c>
    </row>
    <row r="706" spans="1:7">
      <c r="A706">
        <v>199</v>
      </c>
      <c r="B706" t="s">
        <v>8</v>
      </c>
      <c r="C706" t="str">
        <f t="shared" ref="C706:D708" si="145">"6139"</f>
        <v>6139</v>
      </c>
      <c r="D706" t="str">
        <f t="shared" si="145"/>
        <v>6139</v>
      </c>
      <c r="E706" t="str">
        <f>"P30658"</f>
        <v>P30658</v>
      </c>
      <c r="F706" t="str">
        <f>"Bore O [mm]"</f>
        <v>Bore O [mm]</v>
      </c>
      <c r="G706" t="str">
        <f>"20,64"</f>
        <v>20,64</v>
      </c>
    </row>
    <row r="707" spans="1:7">
      <c r="A707">
        <v>199</v>
      </c>
      <c r="B707" t="s">
        <v>8</v>
      </c>
      <c r="C707" t="str">
        <f t="shared" si="145"/>
        <v>6139</v>
      </c>
      <c r="D707" t="str">
        <f t="shared" si="145"/>
        <v>6139</v>
      </c>
      <c r="E707" t="str">
        <f>"P30658"</f>
        <v>P30658</v>
      </c>
      <c r="F707" t="str">
        <f>"Brake System"</f>
        <v>Brake System</v>
      </c>
      <c r="G707" t="str">
        <f>"ATE"</f>
        <v>ATE</v>
      </c>
    </row>
    <row r="708" spans="1:7">
      <c r="A708">
        <v>199</v>
      </c>
      <c r="B708" t="s">
        <v>8</v>
      </c>
      <c r="C708" t="str">
        <f t="shared" si="145"/>
        <v>6139</v>
      </c>
      <c r="D708" t="str">
        <f t="shared" si="145"/>
        <v>6139</v>
      </c>
      <c r="E708" t="str">
        <f>"P30658"</f>
        <v>P30658</v>
      </c>
      <c r="F708" t="str">
        <f>"for article number"</f>
        <v>for article number</v>
      </c>
      <c r="G708" t="str">
        <f>"6139"</f>
        <v>6139</v>
      </c>
    </row>
    <row r="709" spans="1:7">
      <c r="A709">
        <v>200</v>
      </c>
      <c r="B709" t="s">
        <v>8</v>
      </c>
      <c r="C709" t="str">
        <f t="shared" ref="C709:D711" si="146">"6140"</f>
        <v>6140</v>
      </c>
      <c r="D709" t="str">
        <f t="shared" si="146"/>
        <v>6140</v>
      </c>
      <c r="E709" t="str">
        <f>"P30661"</f>
        <v>P30661</v>
      </c>
      <c r="F709" t="str">
        <f>"Bore O [mm]"</f>
        <v>Bore O [mm]</v>
      </c>
      <c r="G709" t="str">
        <f>"25,4"</f>
        <v>25,4</v>
      </c>
    </row>
    <row r="710" spans="1:7">
      <c r="A710">
        <v>200</v>
      </c>
      <c r="B710" t="s">
        <v>8</v>
      </c>
      <c r="C710" t="str">
        <f t="shared" si="146"/>
        <v>6140</v>
      </c>
      <c r="D710" t="str">
        <f t="shared" si="146"/>
        <v>6140</v>
      </c>
      <c r="E710" t="str">
        <f>"P30661"</f>
        <v>P30661</v>
      </c>
      <c r="F710" t="str">
        <f>"for article number"</f>
        <v>for article number</v>
      </c>
      <c r="G710" t="str">
        <f>"6140"</f>
        <v>6140</v>
      </c>
    </row>
    <row r="711" spans="1:7">
      <c r="A711">
        <v>200</v>
      </c>
      <c r="B711" t="s">
        <v>8</v>
      </c>
      <c r="C711" t="str">
        <f t="shared" si="146"/>
        <v>6140</v>
      </c>
      <c r="D711" t="str">
        <f t="shared" si="146"/>
        <v>6140</v>
      </c>
      <c r="E711" t="str">
        <f>"P30661"</f>
        <v>P30661</v>
      </c>
      <c r="F711" t="str">
        <f>"Brake System"</f>
        <v>Brake System</v>
      </c>
      <c r="G711" t="str">
        <f>"MANDO"</f>
        <v>MANDO</v>
      </c>
    </row>
    <row r="712" spans="1:7">
      <c r="A712">
        <v>201</v>
      </c>
      <c r="B712" t="s">
        <v>8</v>
      </c>
      <c r="C712" t="str">
        <f t="shared" ref="C712:D714" si="147">"6141"</f>
        <v>6141</v>
      </c>
      <c r="D712" t="str">
        <f t="shared" si="147"/>
        <v>6141</v>
      </c>
      <c r="E712" t="str">
        <f>"P30653"</f>
        <v>P30653</v>
      </c>
      <c r="F712" t="str">
        <f>"Bore O [mm]"</f>
        <v>Bore O [mm]</v>
      </c>
      <c r="G712" t="str">
        <f>"22,2"</f>
        <v>22,2</v>
      </c>
    </row>
    <row r="713" spans="1:7">
      <c r="A713">
        <v>201</v>
      </c>
      <c r="B713" t="s">
        <v>8</v>
      </c>
      <c r="C713" t="str">
        <f t="shared" si="147"/>
        <v>6141</v>
      </c>
      <c r="D713" t="str">
        <f t="shared" si="147"/>
        <v>6141</v>
      </c>
      <c r="E713" t="str">
        <f>"P30653"</f>
        <v>P30653</v>
      </c>
      <c r="F713" t="str">
        <f>"for article number"</f>
        <v>for article number</v>
      </c>
      <c r="G713" t="str">
        <f>"6141"</f>
        <v>6141</v>
      </c>
    </row>
    <row r="714" spans="1:7">
      <c r="A714">
        <v>201</v>
      </c>
      <c r="B714" t="s">
        <v>8</v>
      </c>
      <c r="C714" t="str">
        <f t="shared" si="147"/>
        <v>6141</v>
      </c>
      <c r="D714" t="str">
        <f t="shared" si="147"/>
        <v>6141</v>
      </c>
      <c r="E714" t="str">
        <f>"P30653"</f>
        <v>P30653</v>
      </c>
      <c r="F714" t="str">
        <f>"Brake System"</f>
        <v>Brake System</v>
      </c>
      <c r="G714" t="str">
        <f>"ATE"</f>
        <v>ATE</v>
      </c>
    </row>
    <row r="715" spans="1:7">
      <c r="A715">
        <v>202</v>
      </c>
      <c r="B715" t="s">
        <v>8</v>
      </c>
      <c r="C715" t="str">
        <f t="shared" ref="C715:D717" si="148">"6142"</f>
        <v>6142</v>
      </c>
      <c r="D715" t="str">
        <f t="shared" si="148"/>
        <v>6142</v>
      </c>
      <c r="E715" t="str">
        <f>"P30659"</f>
        <v>P30659</v>
      </c>
      <c r="F715" t="str">
        <f>"Bore O [mm]"</f>
        <v>Bore O [mm]</v>
      </c>
      <c r="G715" t="str">
        <f>"19,05"</f>
        <v>19,05</v>
      </c>
    </row>
    <row r="716" spans="1:7">
      <c r="A716">
        <v>202</v>
      </c>
      <c r="B716" t="s">
        <v>8</v>
      </c>
      <c r="C716" t="str">
        <f t="shared" si="148"/>
        <v>6142</v>
      </c>
      <c r="D716" t="str">
        <f t="shared" si="148"/>
        <v>6142</v>
      </c>
      <c r="E716" t="str">
        <f>"P30659"</f>
        <v>P30659</v>
      </c>
      <c r="F716" t="str">
        <f>"for article number"</f>
        <v>for article number</v>
      </c>
      <c r="G716" t="str">
        <f>"6142"</f>
        <v>6142</v>
      </c>
    </row>
    <row r="717" spans="1:7">
      <c r="A717">
        <v>202</v>
      </c>
      <c r="B717" t="s">
        <v>8</v>
      </c>
      <c r="C717" t="str">
        <f t="shared" si="148"/>
        <v>6142</v>
      </c>
      <c r="D717" t="str">
        <f t="shared" si="148"/>
        <v>6142</v>
      </c>
      <c r="E717" t="str">
        <f>"P30659"</f>
        <v>P30659</v>
      </c>
      <c r="F717" t="str">
        <f>"Brake System"</f>
        <v>Brake System</v>
      </c>
      <c r="G717" t="str">
        <f>"NISSIN"</f>
        <v>NISSIN</v>
      </c>
    </row>
    <row r="718" spans="1:7">
      <c r="A718">
        <v>203</v>
      </c>
      <c r="B718" t="s">
        <v>8</v>
      </c>
      <c r="C718" t="str">
        <f t="shared" ref="C718:D720" si="149">"6143"</f>
        <v>6143</v>
      </c>
      <c r="D718" t="str">
        <f t="shared" si="149"/>
        <v>6143</v>
      </c>
      <c r="E718" t="str">
        <f>"P30663"</f>
        <v>P30663</v>
      </c>
      <c r="F718" t="str">
        <f>"Bore O [mm]"</f>
        <v>Bore O [mm]</v>
      </c>
      <c r="G718" t="str">
        <f>"22,2"</f>
        <v>22,2</v>
      </c>
    </row>
    <row r="719" spans="1:7">
      <c r="A719">
        <v>203</v>
      </c>
      <c r="B719" t="s">
        <v>8</v>
      </c>
      <c r="C719" t="str">
        <f t="shared" si="149"/>
        <v>6143</v>
      </c>
      <c r="D719" t="str">
        <f t="shared" si="149"/>
        <v>6143</v>
      </c>
      <c r="E719" t="str">
        <f>"P30663"</f>
        <v>P30663</v>
      </c>
      <c r="F719" t="str">
        <f>"for article number"</f>
        <v>for article number</v>
      </c>
      <c r="G719" t="str">
        <f>"6143"</f>
        <v>6143</v>
      </c>
    </row>
    <row r="720" spans="1:7">
      <c r="A720">
        <v>203</v>
      </c>
      <c r="B720" t="s">
        <v>8</v>
      </c>
      <c r="C720" t="str">
        <f t="shared" si="149"/>
        <v>6143</v>
      </c>
      <c r="D720" t="str">
        <f t="shared" si="149"/>
        <v>6143</v>
      </c>
      <c r="E720" t="str">
        <f>"P30663"</f>
        <v>P30663</v>
      </c>
      <c r="F720" t="str">
        <f>"Brake System"</f>
        <v>Brake System</v>
      </c>
      <c r="G720" t="str">
        <f>"KASCO"</f>
        <v>KASCO</v>
      </c>
    </row>
    <row r="721" spans="1:7">
      <c r="A721">
        <v>204</v>
      </c>
      <c r="B721" t="s">
        <v>8</v>
      </c>
      <c r="C721" t="str">
        <f t="shared" ref="C721:D723" si="150">"6144"</f>
        <v>6144</v>
      </c>
      <c r="D721" t="str">
        <f t="shared" si="150"/>
        <v>6144</v>
      </c>
      <c r="E721" t="str">
        <f>"P30669"</f>
        <v>P30669</v>
      </c>
      <c r="F721" t="str">
        <f>"Bore O [mm]"</f>
        <v>Bore O [mm]</v>
      </c>
      <c r="G721" t="str">
        <f>"22,2"</f>
        <v>22,2</v>
      </c>
    </row>
    <row r="722" spans="1:7">
      <c r="A722">
        <v>204</v>
      </c>
      <c r="B722" t="s">
        <v>8</v>
      </c>
      <c r="C722" t="str">
        <f t="shared" si="150"/>
        <v>6144</v>
      </c>
      <c r="D722" t="str">
        <f t="shared" si="150"/>
        <v>6144</v>
      </c>
      <c r="E722" t="str">
        <f>"P30669"</f>
        <v>P30669</v>
      </c>
      <c r="F722" t="str">
        <f>"for article number"</f>
        <v>for article number</v>
      </c>
      <c r="G722" t="str">
        <f>"6144"</f>
        <v>6144</v>
      </c>
    </row>
    <row r="723" spans="1:7">
      <c r="A723">
        <v>204</v>
      </c>
      <c r="B723" t="s">
        <v>8</v>
      </c>
      <c r="C723" t="str">
        <f t="shared" si="150"/>
        <v>6144</v>
      </c>
      <c r="D723" t="str">
        <f t="shared" si="150"/>
        <v>6144</v>
      </c>
      <c r="E723" t="str">
        <f>"P30669"</f>
        <v>P30669</v>
      </c>
      <c r="F723" t="str">
        <f>"Brake System"</f>
        <v>Brake System</v>
      </c>
      <c r="G723" t="str">
        <f>"JKC"</f>
        <v>JKC</v>
      </c>
    </row>
    <row r="724" spans="1:7">
      <c r="A724">
        <v>205</v>
      </c>
      <c r="B724" t="s">
        <v>8</v>
      </c>
      <c r="C724" t="str">
        <f>"1710"</f>
        <v>1710</v>
      </c>
      <c r="D724" t="str">
        <f>"1710"</f>
        <v>1710</v>
      </c>
      <c r="E724" t="str">
        <f>"P99011"</f>
        <v>P99011</v>
      </c>
      <c r="F724" t="str">
        <f>"for article number"</f>
        <v>for article number</v>
      </c>
      <c r="G724" t="str">
        <f>"1710"</f>
        <v>1710</v>
      </c>
    </row>
    <row r="725" spans="1:7">
      <c r="A725">
        <v>205</v>
      </c>
      <c r="B725" t="s">
        <v>8</v>
      </c>
      <c r="C725" t="str">
        <f>"1710"</f>
        <v>1710</v>
      </c>
      <c r="D725" t="str">
        <f>"1710"</f>
        <v>1710</v>
      </c>
      <c r="E725" t="str">
        <f>"P99011"</f>
        <v>P99011</v>
      </c>
      <c r="F725" t="str">
        <f>"Bore O [mm]"</f>
        <v>Bore O [mm]</v>
      </c>
      <c r="G725" t="str">
        <f>"20,64"</f>
        <v>20,64</v>
      </c>
    </row>
    <row r="726" spans="1:7">
      <c r="A726">
        <v>206</v>
      </c>
      <c r="B726" t="s">
        <v>8</v>
      </c>
      <c r="C726" t="str">
        <f t="shared" ref="C726:D730" si="151">"1762"</f>
        <v>1762</v>
      </c>
      <c r="D726" t="str">
        <f t="shared" si="151"/>
        <v>1762</v>
      </c>
      <c r="E726" t="str">
        <f>"P30472"</f>
        <v>P30472</v>
      </c>
      <c r="F726" t="str">
        <f>"Bore O [mm]"</f>
        <v>Bore O [mm]</v>
      </c>
      <c r="G726" t="str">
        <f>"23,81"</f>
        <v>23,81</v>
      </c>
    </row>
    <row r="727" spans="1:7">
      <c r="A727">
        <v>206</v>
      </c>
      <c r="B727" t="s">
        <v>8</v>
      </c>
      <c r="C727" t="str">
        <f t="shared" si="151"/>
        <v>1762</v>
      </c>
      <c r="D727" t="str">
        <f t="shared" si="151"/>
        <v>1762</v>
      </c>
      <c r="E727" t="str">
        <f>"P30472"</f>
        <v>P30472</v>
      </c>
      <c r="F727" t="str">
        <f>"Thread Size"</f>
        <v>Thread Size</v>
      </c>
      <c r="G727" t="str">
        <f>"12 x 1 (2)"</f>
        <v>12 x 1 (2)</v>
      </c>
    </row>
    <row r="728" spans="1:7">
      <c r="A728">
        <v>206</v>
      </c>
      <c r="B728" t="s">
        <v>8</v>
      </c>
      <c r="C728" t="str">
        <f t="shared" si="151"/>
        <v>1762</v>
      </c>
      <c r="D728" t="str">
        <f t="shared" si="151"/>
        <v>1762</v>
      </c>
      <c r="E728" t="str">
        <f>"P30472"</f>
        <v>P30472</v>
      </c>
      <c r="F728" t="str">
        <f>"Material"</f>
        <v>Material</v>
      </c>
      <c r="G728" t="str">
        <f>"Aluminium"</f>
        <v>Aluminium</v>
      </c>
    </row>
    <row r="729" spans="1:7">
      <c r="A729">
        <v>206</v>
      </c>
      <c r="B729" t="s">
        <v>8</v>
      </c>
      <c r="C729" t="str">
        <f t="shared" si="151"/>
        <v>1762</v>
      </c>
      <c r="D729" t="str">
        <f t="shared" si="151"/>
        <v>1762</v>
      </c>
      <c r="E729" t="str">
        <f>"P30472"</f>
        <v>P30472</v>
      </c>
      <c r="F729" t="str">
        <f>"for article number"</f>
        <v>for article number</v>
      </c>
      <c r="G729" t="str">
        <f>"1762"</f>
        <v>1762</v>
      </c>
    </row>
    <row r="730" spans="1:7">
      <c r="A730">
        <v>206</v>
      </c>
      <c r="B730" t="s">
        <v>8</v>
      </c>
      <c r="C730" t="str">
        <f t="shared" si="151"/>
        <v>1762</v>
      </c>
      <c r="D730" t="str">
        <f t="shared" si="151"/>
        <v>1762</v>
      </c>
      <c r="E730" t="str">
        <f>"P30472"</f>
        <v>P30472</v>
      </c>
      <c r="F730" t="str">
        <f>"Brake System"</f>
        <v>Brake System</v>
      </c>
      <c r="G730" t="str">
        <f>"Bosch"</f>
        <v>Bosch</v>
      </c>
    </row>
    <row r="731" spans="1:7">
      <c r="A731">
        <v>207</v>
      </c>
      <c r="B731" t="s">
        <v>8</v>
      </c>
      <c r="C731" t="str">
        <f t="shared" ref="C731:D733" si="152">"1763"</f>
        <v>1763</v>
      </c>
      <c r="D731" t="str">
        <f t="shared" si="152"/>
        <v>1763</v>
      </c>
      <c r="E731" t="str">
        <f>"P30473"</f>
        <v>P30473</v>
      </c>
      <c r="F731" t="str">
        <f>"for article number"</f>
        <v>for article number</v>
      </c>
      <c r="G731" t="str">
        <f>"1763"</f>
        <v>1763</v>
      </c>
    </row>
    <row r="732" spans="1:7">
      <c r="A732">
        <v>207</v>
      </c>
      <c r="B732" t="s">
        <v>8</v>
      </c>
      <c r="C732" t="str">
        <f t="shared" si="152"/>
        <v>1763</v>
      </c>
      <c r="D732" t="str">
        <f t="shared" si="152"/>
        <v>1763</v>
      </c>
      <c r="E732" t="str">
        <f>"P30473"</f>
        <v>P30473</v>
      </c>
      <c r="F732" t="str">
        <f>"Bore O [mm]"</f>
        <v>Bore O [mm]</v>
      </c>
      <c r="G732" t="str">
        <f>"23,81"</f>
        <v>23,81</v>
      </c>
    </row>
    <row r="733" spans="1:7">
      <c r="A733">
        <v>207</v>
      </c>
      <c r="B733" t="s">
        <v>8</v>
      </c>
      <c r="C733" t="str">
        <f t="shared" si="152"/>
        <v>1763</v>
      </c>
      <c r="D733" t="str">
        <f t="shared" si="152"/>
        <v>1763</v>
      </c>
      <c r="E733" t="str">
        <f>"P30473"</f>
        <v>P30473</v>
      </c>
      <c r="F733" t="str">
        <f>"Brake System"</f>
        <v>Brake System</v>
      </c>
      <c r="G733" t="str">
        <f>"ATE"</f>
        <v>ATE</v>
      </c>
    </row>
    <row r="734" spans="1:7">
      <c r="A734">
        <v>208</v>
      </c>
      <c r="B734" t="s">
        <v>8</v>
      </c>
      <c r="C734" t="str">
        <f t="shared" ref="C734:D738" si="153">"1765"</f>
        <v>1765</v>
      </c>
      <c r="D734" t="str">
        <f t="shared" si="153"/>
        <v>1765</v>
      </c>
      <c r="E734" t="str">
        <f>"P30475"</f>
        <v>P30475</v>
      </c>
      <c r="F734" t="str">
        <f>"for article number"</f>
        <v>for article number</v>
      </c>
      <c r="G734" t="str">
        <f>"1765"</f>
        <v>1765</v>
      </c>
    </row>
    <row r="735" spans="1:7">
      <c r="A735">
        <v>208</v>
      </c>
      <c r="B735" t="s">
        <v>8</v>
      </c>
      <c r="C735" t="str">
        <f t="shared" si="153"/>
        <v>1765</v>
      </c>
      <c r="D735" t="str">
        <f t="shared" si="153"/>
        <v>1765</v>
      </c>
      <c r="E735" t="str">
        <f>"P30475"</f>
        <v>P30475</v>
      </c>
      <c r="F735" t="str">
        <f>"Brake System"</f>
        <v>Brake System</v>
      </c>
      <c r="G735" t="str">
        <f>"ATE"</f>
        <v>ATE</v>
      </c>
    </row>
    <row r="736" spans="1:7">
      <c r="A736">
        <v>208</v>
      </c>
      <c r="B736" t="s">
        <v>8</v>
      </c>
      <c r="C736" t="str">
        <f t="shared" si="153"/>
        <v>1765</v>
      </c>
      <c r="D736" t="str">
        <f t="shared" si="153"/>
        <v>1765</v>
      </c>
      <c r="E736" t="str">
        <f>"P30475"</f>
        <v>P30475</v>
      </c>
      <c r="F736" t="str">
        <f>"Material"</f>
        <v>Material</v>
      </c>
      <c r="G736" t="str">
        <f>"Aluminium"</f>
        <v>Aluminium</v>
      </c>
    </row>
    <row r="737" spans="1:7">
      <c r="A737">
        <v>208</v>
      </c>
      <c r="B737" t="s">
        <v>8</v>
      </c>
      <c r="C737" t="str">
        <f t="shared" si="153"/>
        <v>1765</v>
      </c>
      <c r="D737" t="str">
        <f t="shared" si="153"/>
        <v>1765</v>
      </c>
      <c r="E737" t="str">
        <f>"P30475"</f>
        <v>P30475</v>
      </c>
      <c r="F737" t="str">
        <f>"Thread Size"</f>
        <v>Thread Size</v>
      </c>
      <c r="G737" t="str">
        <f>"12 x 1 (2)"</f>
        <v>12 x 1 (2)</v>
      </c>
    </row>
    <row r="738" spans="1:7">
      <c r="A738">
        <v>208</v>
      </c>
      <c r="B738" t="s">
        <v>8</v>
      </c>
      <c r="C738" t="str">
        <f t="shared" si="153"/>
        <v>1765</v>
      </c>
      <c r="D738" t="str">
        <f t="shared" si="153"/>
        <v>1765</v>
      </c>
      <c r="E738" t="str">
        <f>"P30475"</f>
        <v>P30475</v>
      </c>
      <c r="F738" t="str">
        <f>"Bore O [mm]"</f>
        <v>Bore O [mm]</v>
      </c>
      <c r="G738" t="str">
        <f>"23,81"</f>
        <v>23,81</v>
      </c>
    </row>
    <row r="739" spans="1:7">
      <c r="A739">
        <v>209</v>
      </c>
      <c r="B739" t="s">
        <v>8</v>
      </c>
      <c r="C739" t="str">
        <f t="shared" ref="C739:D741" si="154">"1766"</f>
        <v>1766</v>
      </c>
      <c r="D739" t="str">
        <f t="shared" si="154"/>
        <v>1766</v>
      </c>
      <c r="E739" t="str">
        <f>"P30476"</f>
        <v>P30476</v>
      </c>
      <c r="F739" t="str">
        <f>"for article number"</f>
        <v>for article number</v>
      </c>
      <c r="G739" t="str">
        <f>"1766"</f>
        <v>1766</v>
      </c>
    </row>
    <row r="740" spans="1:7">
      <c r="A740">
        <v>209</v>
      </c>
      <c r="B740" t="s">
        <v>8</v>
      </c>
      <c r="C740" t="str">
        <f t="shared" si="154"/>
        <v>1766</v>
      </c>
      <c r="D740" t="str">
        <f t="shared" si="154"/>
        <v>1766</v>
      </c>
      <c r="E740" t="str">
        <f>"P30476"</f>
        <v>P30476</v>
      </c>
      <c r="F740" t="str">
        <f>"Brake System"</f>
        <v>Brake System</v>
      </c>
      <c r="G740" t="str">
        <f>"ATE"</f>
        <v>ATE</v>
      </c>
    </row>
    <row r="741" spans="1:7">
      <c r="A741">
        <v>209</v>
      </c>
      <c r="B741" t="s">
        <v>8</v>
      </c>
      <c r="C741" t="str">
        <f t="shared" si="154"/>
        <v>1766</v>
      </c>
      <c r="D741" t="str">
        <f t="shared" si="154"/>
        <v>1766</v>
      </c>
      <c r="E741" t="str">
        <f>"P30476"</f>
        <v>P30476</v>
      </c>
      <c r="F741" t="str">
        <f>"Bore O [mm]"</f>
        <v>Bore O [mm]</v>
      </c>
      <c r="G741" t="str">
        <f>"25,4"</f>
        <v>25,4</v>
      </c>
    </row>
    <row r="742" spans="1:7">
      <c r="A742">
        <v>210</v>
      </c>
      <c r="B742" t="s">
        <v>8</v>
      </c>
      <c r="C742" t="str">
        <f t="shared" ref="C742:D746" si="155">"1767"</f>
        <v>1767</v>
      </c>
      <c r="D742" t="str">
        <f t="shared" si="155"/>
        <v>1767</v>
      </c>
      <c r="E742" t="str">
        <f>"P30477"</f>
        <v>P30477</v>
      </c>
      <c r="F742" t="str">
        <f>"Bore O [mm]"</f>
        <v>Bore O [mm]</v>
      </c>
      <c r="G742" t="str">
        <f>"22,2"</f>
        <v>22,2</v>
      </c>
    </row>
    <row r="743" spans="1:7">
      <c r="A743">
        <v>210</v>
      </c>
      <c r="B743" t="s">
        <v>8</v>
      </c>
      <c r="C743" t="str">
        <f t="shared" si="155"/>
        <v>1767</v>
      </c>
      <c r="D743" t="str">
        <f t="shared" si="155"/>
        <v>1767</v>
      </c>
      <c r="E743" t="str">
        <f>"P30477"</f>
        <v>P30477</v>
      </c>
      <c r="F743" t="str">
        <f>"Thread Size"</f>
        <v>Thread Size</v>
      </c>
      <c r="G743" t="str">
        <f>"10 X 1 (4)"</f>
        <v>10 X 1 (4)</v>
      </c>
    </row>
    <row r="744" spans="1:7">
      <c r="A744">
        <v>210</v>
      </c>
      <c r="B744" t="s">
        <v>8</v>
      </c>
      <c r="C744" t="str">
        <f t="shared" si="155"/>
        <v>1767</v>
      </c>
      <c r="D744" t="str">
        <f t="shared" si="155"/>
        <v>1767</v>
      </c>
      <c r="E744" t="str">
        <f>"P30477"</f>
        <v>P30477</v>
      </c>
      <c r="F744" t="str">
        <f>"Material"</f>
        <v>Material</v>
      </c>
      <c r="G744" t="str">
        <f>"Aluminium"</f>
        <v>Aluminium</v>
      </c>
    </row>
    <row r="745" spans="1:7">
      <c r="A745">
        <v>210</v>
      </c>
      <c r="B745" t="s">
        <v>8</v>
      </c>
      <c r="C745" t="str">
        <f t="shared" si="155"/>
        <v>1767</v>
      </c>
      <c r="D745" t="str">
        <f t="shared" si="155"/>
        <v>1767</v>
      </c>
      <c r="E745" t="str">
        <f>"P30477"</f>
        <v>P30477</v>
      </c>
      <c r="F745" t="str">
        <f>"for article number"</f>
        <v>for article number</v>
      </c>
      <c r="G745" t="str">
        <f>"1767"</f>
        <v>1767</v>
      </c>
    </row>
    <row r="746" spans="1:7">
      <c r="A746">
        <v>210</v>
      </c>
      <c r="B746" t="s">
        <v>8</v>
      </c>
      <c r="C746" t="str">
        <f t="shared" si="155"/>
        <v>1767</v>
      </c>
      <c r="D746" t="str">
        <f t="shared" si="155"/>
        <v>1767</v>
      </c>
      <c r="E746" t="str">
        <f>"P30477"</f>
        <v>P30477</v>
      </c>
      <c r="F746" t="str">
        <f>"Brake System"</f>
        <v>Brake System</v>
      </c>
      <c r="G746" t="str">
        <f>"ATE"</f>
        <v>ATE</v>
      </c>
    </row>
    <row r="747" spans="1:7">
      <c r="A747">
        <v>211</v>
      </c>
      <c r="B747" t="s">
        <v>8</v>
      </c>
      <c r="C747" t="str">
        <f>"1771"</f>
        <v>1771</v>
      </c>
      <c r="D747" t="str">
        <f>"1771"</f>
        <v>1771</v>
      </c>
      <c r="E747" t="str">
        <f>"P30481"</f>
        <v>P30481</v>
      </c>
      <c r="F747" t="str">
        <f>"Bore O [mm]"</f>
        <v>Bore O [mm]</v>
      </c>
      <c r="G747" t="str">
        <f>"22,2"</f>
        <v>22,2</v>
      </c>
    </row>
    <row r="748" spans="1:7">
      <c r="A748">
        <v>211</v>
      </c>
      <c r="B748" t="s">
        <v>8</v>
      </c>
      <c r="C748" t="str">
        <f>"1771"</f>
        <v>1771</v>
      </c>
      <c r="D748" t="str">
        <f>"1771"</f>
        <v>1771</v>
      </c>
      <c r="E748" t="str">
        <f>"P30481"</f>
        <v>P30481</v>
      </c>
      <c r="F748" t="str">
        <f>"for article number"</f>
        <v>for article number</v>
      </c>
      <c r="G748" t="str">
        <f>"1771"</f>
        <v>1771</v>
      </c>
    </row>
    <row r="749" spans="1:7">
      <c r="A749">
        <v>212</v>
      </c>
      <c r="B749" t="s">
        <v>8</v>
      </c>
      <c r="C749" t="str">
        <f t="shared" ref="C749:D751" si="156">"1776"</f>
        <v>1776</v>
      </c>
      <c r="D749" t="str">
        <f t="shared" si="156"/>
        <v>1776</v>
      </c>
      <c r="E749" t="str">
        <f>"P30486"</f>
        <v>P30486</v>
      </c>
      <c r="F749" t="str">
        <f>"Bore O [mm]"</f>
        <v>Bore O [mm]</v>
      </c>
      <c r="G749" t="str">
        <f>"25,4"</f>
        <v>25,4</v>
      </c>
    </row>
    <row r="750" spans="1:7">
      <c r="A750">
        <v>212</v>
      </c>
      <c r="B750" t="s">
        <v>8</v>
      </c>
      <c r="C750" t="str">
        <f t="shared" si="156"/>
        <v>1776</v>
      </c>
      <c r="D750" t="str">
        <f t="shared" si="156"/>
        <v>1776</v>
      </c>
      <c r="E750" t="str">
        <f>"P30486"</f>
        <v>P30486</v>
      </c>
      <c r="F750" t="str">
        <f>"for article number"</f>
        <v>for article number</v>
      </c>
      <c r="G750" t="str">
        <f>"1776"</f>
        <v>1776</v>
      </c>
    </row>
    <row r="751" spans="1:7">
      <c r="A751">
        <v>212</v>
      </c>
      <c r="B751" t="s">
        <v>8</v>
      </c>
      <c r="C751" t="str">
        <f t="shared" si="156"/>
        <v>1776</v>
      </c>
      <c r="D751" t="str">
        <f t="shared" si="156"/>
        <v>1776</v>
      </c>
      <c r="E751" t="str">
        <f>"P30486"</f>
        <v>P30486</v>
      </c>
      <c r="F751" t="str">
        <f>"Brake System"</f>
        <v>Brake System</v>
      </c>
      <c r="G751" t="str">
        <f>"ATE"</f>
        <v>ATE</v>
      </c>
    </row>
    <row r="752" spans="1:7">
      <c r="A752">
        <v>213</v>
      </c>
      <c r="B752" t="s">
        <v>8</v>
      </c>
      <c r="C752" t="str">
        <f t="shared" ref="C752:D754" si="157">"1778"</f>
        <v>1778</v>
      </c>
      <c r="D752" t="str">
        <f t="shared" si="157"/>
        <v>1778</v>
      </c>
      <c r="E752" t="str">
        <f>"P30488"</f>
        <v>P30488</v>
      </c>
      <c r="F752" t="str">
        <f>"Bore O [mm]"</f>
        <v>Bore O [mm]</v>
      </c>
      <c r="G752" t="str">
        <f>"23,81"</f>
        <v>23,81</v>
      </c>
    </row>
    <row r="753" spans="1:7">
      <c r="A753">
        <v>213</v>
      </c>
      <c r="B753" t="s">
        <v>8</v>
      </c>
      <c r="C753" t="str">
        <f t="shared" si="157"/>
        <v>1778</v>
      </c>
      <c r="D753" t="str">
        <f t="shared" si="157"/>
        <v>1778</v>
      </c>
      <c r="E753" t="str">
        <f>"P30488"</f>
        <v>P30488</v>
      </c>
      <c r="F753" t="str">
        <f>"for article number"</f>
        <v>for article number</v>
      </c>
      <c r="G753" t="str">
        <f>"1778"</f>
        <v>1778</v>
      </c>
    </row>
    <row r="754" spans="1:7">
      <c r="A754">
        <v>213</v>
      </c>
      <c r="B754" t="s">
        <v>8</v>
      </c>
      <c r="C754" t="str">
        <f t="shared" si="157"/>
        <v>1778</v>
      </c>
      <c r="D754" t="str">
        <f t="shared" si="157"/>
        <v>1778</v>
      </c>
      <c r="E754" t="str">
        <f>"P30488"</f>
        <v>P30488</v>
      </c>
      <c r="F754" t="str">
        <f>"Brake System"</f>
        <v>Brake System</v>
      </c>
      <c r="G754" t="str">
        <f>"ATE"</f>
        <v>ATE</v>
      </c>
    </row>
    <row r="755" spans="1:7">
      <c r="A755">
        <v>214</v>
      </c>
      <c r="B755" t="s">
        <v>8</v>
      </c>
      <c r="C755" t="str">
        <f>"2156"</f>
        <v>2156</v>
      </c>
      <c r="D755" t="str">
        <f>"2156"</f>
        <v>2156</v>
      </c>
      <c r="E755" t="str">
        <f>"F30061"</f>
        <v>F30061</v>
      </c>
      <c r="F755" t="str">
        <f>"for article number"</f>
        <v>for article number</v>
      </c>
      <c r="G755" t="str">
        <f>"2156"</f>
        <v>2156</v>
      </c>
    </row>
    <row r="756" spans="1:7">
      <c r="A756">
        <v>215</v>
      </c>
      <c r="B756" t="s">
        <v>8</v>
      </c>
      <c r="C756" t="str">
        <f t="shared" ref="C756:D759" si="158">"2159"</f>
        <v>2159</v>
      </c>
      <c r="D756" t="str">
        <f t="shared" si="158"/>
        <v>2159</v>
      </c>
      <c r="E756" t="str">
        <f>"F30064"</f>
        <v>F30064</v>
      </c>
      <c r="F756" t="str">
        <f>"Material"</f>
        <v>Material</v>
      </c>
      <c r="G756" t="str">
        <f>"Cast Iron"</f>
        <v>Cast Iron</v>
      </c>
    </row>
    <row r="757" spans="1:7">
      <c r="A757">
        <v>215</v>
      </c>
      <c r="B757" t="s">
        <v>8</v>
      </c>
      <c r="C757" t="str">
        <f t="shared" si="158"/>
        <v>2159</v>
      </c>
      <c r="D757" t="str">
        <f t="shared" si="158"/>
        <v>2159</v>
      </c>
      <c r="E757" t="str">
        <f>"F30064"</f>
        <v>F30064</v>
      </c>
      <c r="F757" t="str">
        <f>"for article number"</f>
        <v>for article number</v>
      </c>
      <c r="G757" t="str">
        <f>"2159"</f>
        <v>2159</v>
      </c>
    </row>
    <row r="758" spans="1:7">
      <c r="A758">
        <v>215</v>
      </c>
      <c r="B758" t="s">
        <v>8</v>
      </c>
      <c r="C758" t="str">
        <f t="shared" si="158"/>
        <v>2159</v>
      </c>
      <c r="D758" t="str">
        <f t="shared" si="158"/>
        <v>2159</v>
      </c>
      <c r="E758" t="str">
        <f>"F30064"</f>
        <v>F30064</v>
      </c>
      <c r="F758" t="str">
        <f>"Thread Size"</f>
        <v>Thread Size</v>
      </c>
      <c r="G758" t="str">
        <f>"14 x 1,5"</f>
        <v>14 x 1,5</v>
      </c>
    </row>
    <row r="759" spans="1:7">
      <c r="A759">
        <v>215</v>
      </c>
      <c r="B759" t="s">
        <v>8</v>
      </c>
      <c r="C759" t="str">
        <f t="shared" si="158"/>
        <v>2159</v>
      </c>
      <c r="D759" t="str">
        <f t="shared" si="158"/>
        <v>2159</v>
      </c>
      <c r="E759" t="str">
        <f>"F30064"</f>
        <v>F30064</v>
      </c>
      <c r="F759" t="str">
        <f>"Mounting bores distance [mm]"</f>
        <v>Mounting bores distance [mm]</v>
      </c>
      <c r="G759" t="str">
        <f>"60"</f>
        <v>60</v>
      </c>
    </row>
    <row r="760" spans="1:7">
      <c r="A760">
        <v>216</v>
      </c>
      <c r="B760" t="s">
        <v>8</v>
      </c>
      <c r="C760" t="str">
        <f t="shared" ref="C760:E763" si="159">"6T47331"</f>
        <v>6T47331</v>
      </c>
      <c r="D760" t="str">
        <f t="shared" si="159"/>
        <v>6T47331</v>
      </c>
      <c r="E760" t="str">
        <f t="shared" si="159"/>
        <v>6T47331</v>
      </c>
      <c r="F760" t="str">
        <f>"for article number"</f>
        <v>for article number</v>
      </c>
      <c r="G760" t="str">
        <f>"6T47331"</f>
        <v>6T47331</v>
      </c>
    </row>
    <row r="761" spans="1:7">
      <c r="A761">
        <v>216</v>
      </c>
      <c r="B761" t="s">
        <v>8</v>
      </c>
      <c r="C761" t="str">
        <f t="shared" si="159"/>
        <v>6T47331</v>
      </c>
      <c r="D761" t="str">
        <f t="shared" si="159"/>
        <v>6T47331</v>
      </c>
      <c r="E761" t="str">
        <f t="shared" si="159"/>
        <v>6T47331</v>
      </c>
      <c r="F761" t="str">
        <f>"Thread Measurement 1"</f>
        <v>Thread Measurement 1</v>
      </c>
      <c r="G761" t="str">
        <f>"M3/8 - 24"</f>
        <v>M3/8 - 24</v>
      </c>
    </row>
    <row r="762" spans="1:7">
      <c r="A762">
        <v>216</v>
      </c>
      <c r="B762" t="s">
        <v>8</v>
      </c>
      <c r="C762" t="str">
        <f t="shared" si="159"/>
        <v>6T47331</v>
      </c>
      <c r="D762" t="str">
        <f t="shared" si="159"/>
        <v>6T47331</v>
      </c>
      <c r="E762" t="str">
        <f t="shared" si="159"/>
        <v>6T47331</v>
      </c>
      <c r="F762" t="str">
        <f>"Thread Measurement 2"</f>
        <v>Thread Measurement 2</v>
      </c>
      <c r="G762" t="str">
        <f>"5/8-18 / 3/8-24"</f>
        <v>5/8-18 / 3/8-24</v>
      </c>
    </row>
    <row r="763" spans="1:7">
      <c r="A763">
        <v>216</v>
      </c>
      <c r="B763" t="s">
        <v>8</v>
      </c>
      <c r="C763" t="str">
        <f t="shared" si="159"/>
        <v>6T47331</v>
      </c>
      <c r="D763" t="str">
        <f t="shared" si="159"/>
        <v>6T47331</v>
      </c>
      <c r="E763" t="str">
        <f t="shared" si="159"/>
        <v>6T47331</v>
      </c>
      <c r="F763" t="str">
        <f>"Length [mm]"</f>
        <v>Length [mm]</v>
      </c>
      <c r="G763" t="str">
        <f>"200"</f>
        <v>200</v>
      </c>
    </row>
    <row r="764" spans="1:7">
      <c r="A764">
        <v>217</v>
      </c>
      <c r="B764" t="s">
        <v>8</v>
      </c>
      <c r="C764" t="str">
        <f>"6145"</f>
        <v>6145</v>
      </c>
      <c r="D764" t="str">
        <f>"6145"</f>
        <v>6145</v>
      </c>
      <c r="E764" t="str">
        <f>"P30666"</f>
        <v>P30666</v>
      </c>
      <c r="F764" t="str">
        <f>"for article number"</f>
        <v>for article number</v>
      </c>
      <c r="G764" t="str">
        <f>"6145"</f>
        <v>6145</v>
      </c>
    </row>
    <row r="765" spans="1:7">
      <c r="A765">
        <v>217</v>
      </c>
      <c r="B765" t="s">
        <v>8</v>
      </c>
      <c r="C765" t="str">
        <f>"6145"</f>
        <v>6145</v>
      </c>
      <c r="D765" t="str">
        <f>"6145"</f>
        <v>6145</v>
      </c>
      <c r="E765" t="str">
        <f>"P30666"</f>
        <v>P30666</v>
      </c>
      <c r="F765" t="str">
        <f>"Bore O [mm]"</f>
        <v>Bore O [mm]</v>
      </c>
      <c r="G765" t="str">
        <f>"20,64"</f>
        <v>20,64</v>
      </c>
    </row>
    <row r="766" spans="1:7">
      <c r="A766">
        <v>218</v>
      </c>
      <c r="B766" t="s">
        <v>8</v>
      </c>
      <c r="C766" t="str">
        <f>"6146"</f>
        <v>6146</v>
      </c>
      <c r="D766" t="str">
        <f>"6146"</f>
        <v>6146</v>
      </c>
      <c r="E766" t="str">
        <f>"P30655"</f>
        <v>P30655</v>
      </c>
      <c r="F766" t="str">
        <f>"for article number"</f>
        <v>for article number</v>
      </c>
      <c r="G766" t="str">
        <f>"6146"</f>
        <v>6146</v>
      </c>
    </row>
    <row r="767" spans="1:7">
      <c r="A767">
        <v>218</v>
      </c>
      <c r="B767" t="s">
        <v>8</v>
      </c>
      <c r="C767" t="str">
        <f>"6146"</f>
        <v>6146</v>
      </c>
      <c r="D767" t="str">
        <f>"6146"</f>
        <v>6146</v>
      </c>
      <c r="E767" t="str">
        <f>"P30655"</f>
        <v>P30655</v>
      </c>
      <c r="F767" t="str">
        <f>"Bore O [mm]"</f>
        <v>Bore O [mm]</v>
      </c>
      <c r="G767" t="str">
        <f>"22,2"</f>
        <v>22,2</v>
      </c>
    </row>
    <row r="768" spans="1:7">
      <c r="A768">
        <v>219</v>
      </c>
      <c r="B768" t="s">
        <v>8</v>
      </c>
      <c r="C768" t="str">
        <f>"6147"</f>
        <v>6147</v>
      </c>
      <c r="D768" t="str">
        <f>"6147"</f>
        <v>6147</v>
      </c>
      <c r="E768" t="str">
        <f>"P30671"</f>
        <v>P30671</v>
      </c>
      <c r="F768" t="str">
        <f>"Bore O [mm]"</f>
        <v>Bore O [mm]</v>
      </c>
      <c r="G768" t="str">
        <f>"20,64"</f>
        <v>20,64</v>
      </c>
    </row>
    <row r="769" spans="1:7">
      <c r="A769">
        <v>219</v>
      </c>
      <c r="B769" t="s">
        <v>8</v>
      </c>
      <c r="C769" t="str">
        <f>"6147"</f>
        <v>6147</v>
      </c>
      <c r="D769" t="str">
        <f>"6147"</f>
        <v>6147</v>
      </c>
      <c r="E769" t="str">
        <f>"P30671"</f>
        <v>P30671</v>
      </c>
      <c r="F769" t="str">
        <f>"for article number"</f>
        <v>for article number</v>
      </c>
      <c r="G769" t="str">
        <f>"6147"</f>
        <v>6147</v>
      </c>
    </row>
    <row r="770" spans="1:7">
      <c r="A770">
        <v>220</v>
      </c>
      <c r="B770" t="s">
        <v>8</v>
      </c>
      <c r="C770" t="str">
        <f t="shared" ref="C770:D772" si="160">"6148"</f>
        <v>6148</v>
      </c>
      <c r="D770" t="str">
        <f t="shared" si="160"/>
        <v>6148</v>
      </c>
      <c r="E770" t="str">
        <f>"P30668"</f>
        <v>P30668</v>
      </c>
      <c r="F770" t="str">
        <f>"Bore O [mm]"</f>
        <v>Bore O [mm]</v>
      </c>
      <c r="G770" t="str">
        <f>"22,2"</f>
        <v>22,2</v>
      </c>
    </row>
    <row r="771" spans="1:7">
      <c r="A771">
        <v>220</v>
      </c>
      <c r="B771" t="s">
        <v>8</v>
      </c>
      <c r="C771" t="str">
        <f t="shared" si="160"/>
        <v>6148</v>
      </c>
      <c r="D771" t="str">
        <f t="shared" si="160"/>
        <v>6148</v>
      </c>
      <c r="E771" t="str">
        <f>"P30668"</f>
        <v>P30668</v>
      </c>
      <c r="F771" t="str">
        <f>"for article number"</f>
        <v>for article number</v>
      </c>
      <c r="G771" t="str">
        <f>"6148"</f>
        <v>6148</v>
      </c>
    </row>
    <row r="772" spans="1:7">
      <c r="A772">
        <v>220</v>
      </c>
      <c r="B772" t="s">
        <v>8</v>
      </c>
      <c r="C772" t="str">
        <f t="shared" si="160"/>
        <v>6148</v>
      </c>
      <c r="D772" t="str">
        <f t="shared" si="160"/>
        <v>6148</v>
      </c>
      <c r="E772" t="str">
        <f>"P30668"</f>
        <v>P30668</v>
      </c>
      <c r="F772" t="str">
        <f>"Brake System"</f>
        <v>Brake System</v>
      </c>
      <c r="G772" t="str">
        <f>"ADVICS"</f>
        <v>ADVICS</v>
      </c>
    </row>
    <row r="773" spans="1:7">
      <c r="A773">
        <v>221</v>
      </c>
      <c r="B773" t="s">
        <v>8</v>
      </c>
      <c r="C773" t="str">
        <f>"6149"</f>
        <v>6149</v>
      </c>
      <c r="D773" t="str">
        <f>"6149"</f>
        <v>6149</v>
      </c>
      <c r="E773" t="str">
        <f>"P30667"</f>
        <v>P30667</v>
      </c>
      <c r="F773" t="str">
        <f>"for article number"</f>
        <v>for article number</v>
      </c>
      <c r="G773" t="str">
        <f>"6149"</f>
        <v>6149</v>
      </c>
    </row>
    <row r="774" spans="1:7">
      <c r="A774">
        <v>221</v>
      </c>
      <c r="B774" t="s">
        <v>8</v>
      </c>
      <c r="C774" t="str">
        <f>"6149"</f>
        <v>6149</v>
      </c>
      <c r="D774" t="str">
        <f>"6149"</f>
        <v>6149</v>
      </c>
      <c r="E774" t="str">
        <f>"P30667"</f>
        <v>P30667</v>
      </c>
      <c r="F774" t="str">
        <f>"Bore O [mm]"</f>
        <v>Bore O [mm]</v>
      </c>
      <c r="G774" t="str">
        <f>"25,4"</f>
        <v>25,4</v>
      </c>
    </row>
    <row r="775" spans="1:7">
      <c r="A775">
        <v>222</v>
      </c>
      <c r="B775" t="s">
        <v>8</v>
      </c>
      <c r="C775" t="str">
        <f>"6150"</f>
        <v>6150</v>
      </c>
      <c r="D775" t="str">
        <f>"6150"</f>
        <v>6150</v>
      </c>
      <c r="E775" t="str">
        <f>"P30650"</f>
        <v>P30650</v>
      </c>
      <c r="F775" t="str">
        <f>"Bore O [mm]"</f>
        <v>Bore O [mm]</v>
      </c>
      <c r="G775" t="str">
        <f>"26,99"</f>
        <v>26,99</v>
      </c>
    </row>
    <row r="776" spans="1:7">
      <c r="A776">
        <v>222</v>
      </c>
      <c r="B776" t="s">
        <v>8</v>
      </c>
      <c r="C776" t="str">
        <f>"6150"</f>
        <v>6150</v>
      </c>
      <c r="D776" t="str">
        <f>"6150"</f>
        <v>6150</v>
      </c>
      <c r="E776" t="str">
        <f>"P30650"</f>
        <v>P30650</v>
      </c>
      <c r="F776" t="str">
        <f>"for article number"</f>
        <v>for article number</v>
      </c>
      <c r="G776" t="str">
        <f>"6150"</f>
        <v>6150</v>
      </c>
    </row>
    <row r="777" spans="1:7">
      <c r="A777">
        <v>223</v>
      </c>
      <c r="B777" t="s">
        <v>8</v>
      </c>
      <c r="C777" t="str">
        <f t="shared" ref="C777:D779" si="161">"6151"</f>
        <v>6151</v>
      </c>
      <c r="D777" t="str">
        <f t="shared" si="161"/>
        <v>6151</v>
      </c>
      <c r="E777" t="str">
        <f>"P30662"</f>
        <v>P30662</v>
      </c>
      <c r="F777" t="str">
        <f>"Bore O [mm]"</f>
        <v>Bore O [mm]</v>
      </c>
      <c r="G777" t="str">
        <f>"26,99"</f>
        <v>26,99</v>
      </c>
    </row>
    <row r="778" spans="1:7">
      <c r="A778">
        <v>223</v>
      </c>
      <c r="B778" t="s">
        <v>8</v>
      </c>
      <c r="C778" t="str">
        <f t="shared" si="161"/>
        <v>6151</v>
      </c>
      <c r="D778" t="str">
        <f t="shared" si="161"/>
        <v>6151</v>
      </c>
      <c r="E778" t="str">
        <f>"P30662"</f>
        <v>P30662</v>
      </c>
      <c r="F778" t="str">
        <f>"for article number"</f>
        <v>for article number</v>
      </c>
      <c r="G778" t="str">
        <f>"6151"</f>
        <v>6151</v>
      </c>
    </row>
    <row r="779" spans="1:7">
      <c r="A779">
        <v>223</v>
      </c>
      <c r="B779" t="s">
        <v>8</v>
      </c>
      <c r="C779" t="str">
        <f t="shared" si="161"/>
        <v>6151</v>
      </c>
      <c r="D779" t="str">
        <f t="shared" si="161"/>
        <v>6151</v>
      </c>
      <c r="E779" t="str">
        <f>"P30662"</f>
        <v>P30662</v>
      </c>
      <c r="F779" t="str">
        <f>"Brake System"</f>
        <v>Brake System</v>
      </c>
      <c r="G779" t="str">
        <f>"MANDO"</f>
        <v>MANDO</v>
      </c>
    </row>
    <row r="780" spans="1:7">
      <c r="A780">
        <v>224</v>
      </c>
      <c r="B780" t="s">
        <v>8</v>
      </c>
      <c r="C780" t="str">
        <f>"6152"</f>
        <v>6152</v>
      </c>
      <c r="D780" t="str">
        <f>"6152"</f>
        <v>6152</v>
      </c>
      <c r="E780" t="str">
        <f>"P30670"</f>
        <v>P30670</v>
      </c>
      <c r="F780" t="str">
        <f>"Bore O [mm]"</f>
        <v>Bore O [mm]</v>
      </c>
      <c r="G780" t="str">
        <f>"20,64"</f>
        <v>20,64</v>
      </c>
    </row>
    <row r="781" spans="1:7">
      <c r="A781">
        <v>224</v>
      </c>
      <c r="B781" t="s">
        <v>8</v>
      </c>
      <c r="C781" t="str">
        <f>"6152"</f>
        <v>6152</v>
      </c>
      <c r="D781" t="str">
        <f>"6152"</f>
        <v>6152</v>
      </c>
      <c r="E781" t="str">
        <f>"P30670"</f>
        <v>P30670</v>
      </c>
      <c r="F781" t="str">
        <f>"for article number"</f>
        <v>for article number</v>
      </c>
      <c r="G781" t="str">
        <f>"6152"</f>
        <v>6152</v>
      </c>
    </row>
    <row r="782" spans="1:7">
      <c r="A782">
        <v>225</v>
      </c>
      <c r="B782" t="s">
        <v>8</v>
      </c>
      <c r="C782" t="str">
        <f t="shared" ref="C782:D784" si="162">"6153"</f>
        <v>6153</v>
      </c>
      <c r="D782" t="str">
        <f t="shared" si="162"/>
        <v>6153</v>
      </c>
      <c r="E782" t="str">
        <f>"P30649"</f>
        <v>P30649</v>
      </c>
      <c r="F782" t="str">
        <f>"for article number"</f>
        <v>for article number</v>
      </c>
      <c r="G782" t="str">
        <f>"6153"</f>
        <v>6153</v>
      </c>
    </row>
    <row r="783" spans="1:7">
      <c r="A783">
        <v>225</v>
      </c>
      <c r="B783" t="s">
        <v>8</v>
      </c>
      <c r="C783" t="str">
        <f t="shared" si="162"/>
        <v>6153</v>
      </c>
      <c r="D783" t="str">
        <f t="shared" si="162"/>
        <v>6153</v>
      </c>
      <c r="E783" t="str">
        <f>"P30649"</f>
        <v>P30649</v>
      </c>
      <c r="F783" t="str">
        <f>"Brake System"</f>
        <v>Brake System</v>
      </c>
      <c r="G783" t="str">
        <f>"NABCO"</f>
        <v>NABCO</v>
      </c>
    </row>
    <row r="784" spans="1:7">
      <c r="A784">
        <v>225</v>
      </c>
      <c r="B784" t="s">
        <v>8</v>
      </c>
      <c r="C784" t="str">
        <f t="shared" si="162"/>
        <v>6153</v>
      </c>
      <c r="D784" t="str">
        <f t="shared" si="162"/>
        <v>6153</v>
      </c>
      <c r="E784" t="str">
        <f>"P30649"</f>
        <v>P30649</v>
      </c>
      <c r="F784" t="str">
        <f>"Bore O [mm]"</f>
        <v>Bore O [mm]</v>
      </c>
      <c r="G784" t="str">
        <f>"23,81"</f>
        <v>23,81</v>
      </c>
    </row>
    <row r="785" spans="1:7">
      <c r="A785">
        <v>226</v>
      </c>
      <c r="B785" t="s">
        <v>8</v>
      </c>
      <c r="C785" t="str">
        <f t="shared" ref="C785:D787" si="163">"6154"</f>
        <v>6154</v>
      </c>
      <c r="D785" t="str">
        <f t="shared" si="163"/>
        <v>6154</v>
      </c>
      <c r="E785" t="str">
        <f>"P30665"</f>
        <v>P30665</v>
      </c>
      <c r="F785" t="str">
        <f>"Bore O [mm]"</f>
        <v>Bore O [mm]</v>
      </c>
      <c r="G785" t="str">
        <f>"25,4"</f>
        <v>25,4</v>
      </c>
    </row>
    <row r="786" spans="1:7">
      <c r="A786">
        <v>226</v>
      </c>
      <c r="B786" t="s">
        <v>8</v>
      </c>
      <c r="C786" t="str">
        <f t="shared" si="163"/>
        <v>6154</v>
      </c>
      <c r="D786" t="str">
        <f t="shared" si="163"/>
        <v>6154</v>
      </c>
      <c r="E786" t="str">
        <f>"P30665"</f>
        <v>P30665</v>
      </c>
      <c r="F786" t="str">
        <f>"for article number"</f>
        <v>for article number</v>
      </c>
      <c r="G786" t="str">
        <f>"6154"</f>
        <v>6154</v>
      </c>
    </row>
    <row r="787" spans="1:7">
      <c r="A787">
        <v>226</v>
      </c>
      <c r="B787" t="s">
        <v>8</v>
      </c>
      <c r="C787" t="str">
        <f t="shared" si="163"/>
        <v>6154</v>
      </c>
      <c r="D787" t="str">
        <f t="shared" si="163"/>
        <v>6154</v>
      </c>
      <c r="E787" t="str">
        <f>"P30665"</f>
        <v>P30665</v>
      </c>
      <c r="F787" t="str">
        <f>"Brake System"</f>
        <v>Brake System</v>
      </c>
      <c r="G787" t="str">
        <f>"ATE"</f>
        <v>ATE</v>
      </c>
    </row>
    <row r="788" spans="1:7">
      <c r="A788">
        <v>227</v>
      </c>
      <c r="B788" t="s">
        <v>8</v>
      </c>
      <c r="C788" t="str">
        <f t="shared" ref="C788:D790" si="164">"6155"</f>
        <v>6155</v>
      </c>
      <c r="D788" t="str">
        <f t="shared" si="164"/>
        <v>6155</v>
      </c>
      <c r="E788" t="str">
        <f>"P30651"</f>
        <v>P30651</v>
      </c>
      <c r="F788" t="str">
        <f>"Bore O [mm]"</f>
        <v>Bore O [mm]</v>
      </c>
      <c r="G788" t="str">
        <f>"25,4"</f>
        <v>25,4</v>
      </c>
    </row>
    <row r="789" spans="1:7">
      <c r="A789">
        <v>227</v>
      </c>
      <c r="B789" t="s">
        <v>8</v>
      </c>
      <c r="C789" t="str">
        <f t="shared" si="164"/>
        <v>6155</v>
      </c>
      <c r="D789" t="str">
        <f t="shared" si="164"/>
        <v>6155</v>
      </c>
      <c r="E789" t="str">
        <f>"P30651"</f>
        <v>P30651</v>
      </c>
      <c r="F789" t="str">
        <f>"for article number"</f>
        <v>for article number</v>
      </c>
      <c r="G789" t="str">
        <f>"6155"</f>
        <v>6155</v>
      </c>
    </row>
    <row r="790" spans="1:7">
      <c r="A790">
        <v>227</v>
      </c>
      <c r="B790" t="s">
        <v>8</v>
      </c>
      <c r="C790" t="str">
        <f t="shared" si="164"/>
        <v>6155</v>
      </c>
      <c r="D790" t="str">
        <f t="shared" si="164"/>
        <v>6155</v>
      </c>
      <c r="E790" t="str">
        <f>"P30651"</f>
        <v>P30651</v>
      </c>
      <c r="F790" t="str">
        <f>"Brake System"</f>
        <v>Brake System</v>
      </c>
      <c r="G790" t="str">
        <f>"ATE"</f>
        <v>ATE</v>
      </c>
    </row>
    <row r="791" spans="1:7">
      <c r="A791">
        <v>228</v>
      </c>
      <c r="B791" t="s">
        <v>8</v>
      </c>
      <c r="C791" t="str">
        <f t="shared" ref="C791:D793" si="165">"6156"</f>
        <v>6156</v>
      </c>
      <c r="D791" t="str">
        <f t="shared" si="165"/>
        <v>6156</v>
      </c>
      <c r="E791" t="str">
        <f>"P30660"</f>
        <v>P30660</v>
      </c>
      <c r="F791" t="str">
        <f>"for article number"</f>
        <v>for article number</v>
      </c>
      <c r="G791" t="str">
        <f>"6156"</f>
        <v>6156</v>
      </c>
    </row>
    <row r="792" spans="1:7">
      <c r="A792">
        <v>228</v>
      </c>
      <c r="B792" t="s">
        <v>8</v>
      </c>
      <c r="C792" t="str">
        <f t="shared" si="165"/>
        <v>6156</v>
      </c>
      <c r="D792" t="str">
        <f t="shared" si="165"/>
        <v>6156</v>
      </c>
      <c r="E792" t="str">
        <f>"P30660"</f>
        <v>P30660</v>
      </c>
      <c r="F792" t="str">
        <f>"Brake System"</f>
        <v>Brake System</v>
      </c>
      <c r="G792" t="str">
        <f>"MANDO"</f>
        <v>MANDO</v>
      </c>
    </row>
    <row r="793" spans="1:7">
      <c r="A793">
        <v>228</v>
      </c>
      <c r="B793" t="s">
        <v>8</v>
      </c>
      <c r="C793" t="str">
        <f t="shared" si="165"/>
        <v>6156</v>
      </c>
      <c r="D793" t="str">
        <f t="shared" si="165"/>
        <v>6156</v>
      </c>
      <c r="E793" t="str">
        <f>"P30660"</f>
        <v>P30660</v>
      </c>
      <c r="F793" t="str">
        <f>"Bore O [mm]"</f>
        <v>Bore O [mm]</v>
      </c>
      <c r="G793" t="str">
        <f>"25,4"</f>
        <v>25,4</v>
      </c>
    </row>
    <row r="794" spans="1:7">
      <c r="A794">
        <v>229</v>
      </c>
      <c r="B794" t="s">
        <v>8</v>
      </c>
      <c r="C794" t="str">
        <f>"6157"</f>
        <v>6157</v>
      </c>
      <c r="D794" t="str">
        <f>"6157"</f>
        <v>6157</v>
      </c>
      <c r="E794" t="str">
        <f>"P30652"</f>
        <v>P30652</v>
      </c>
      <c r="F794" t="str">
        <f>"for article number"</f>
        <v>for article number</v>
      </c>
      <c r="G794" t="str">
        <f>"6157"</f>
        <v>6157</v>
      </c>
    </row>
    <row r="795" spans="1:7">
      <c r="A795">
        <v>229</v>
      </c>
      <c r="B795" t="s">
        <v>8</v>
      </c>
      <c r="C795" t="str">
        <f>"6157"</f>
        <v>6157</v>
      </c>
      <c r="D795" t="str">
        <f>"6157"</f>
        <v>6157</v>
      </c>
      <c r="E795" t="str">
        <f>"P30652"</f>
        <v>P30652</v>
      </c>
      <c r="F795" t="str">
        <f>"Bore O [mm]"</f>
        <v>Bore O [mm]</v>
      </c>
      <c r="G795" t="str">
        <f>"20,64"</f>
        <v>20,64</v>
      </c>
    </row>
    <row r="796" spans="1:7">
      <c r="A796">
        <v>230</v>
      </c>
      <c r="B796" t="s">
        <v>8</v>
      </c>
      <c r="C796" t="str">
        <f t="shared" ref="C796:D798" si="166">"6158"</f>
        <v>6158</v>
      </c>
      <c r="D796" t="str">
        <f t="shared" si="166"/>
        <v>6158</v>
      </c>
      <c r="E796" t="str">
        <f>"P30656"</f>
        <v>P30656</v>
      </c>
      <c r="F796" t="str">
        <f>"Bore O [mm]"</f>
        <v>Bore O [mm]</v>
      </c>
      <c r="G796" t="str">
        <f>"23,8"</f>
        <v>23,8</v>
      </c>
    </row>
    <row r="797" spans="1:7">
      <c r="A797">
        <v>230</v>
      </c>
      <c r="B797" t="s">
        <v>8</v>
      </c>
      <c r="C797" t="str">
        <f t="shared" si="166"/>
        <v>6158</v>
      </c>
      <c r="D797" t="str">
        <f t="shared" si="166"/>
        <v>6158</v>
      </c>
      <c r="E797" t="str">
        <f>"P30656"</f>
        <v>P30656</v>
      </c>
      <c r="F797" t="str">
        <f>"for article number"</f>
        <v>for article number</v>
      </c>
      <c r="G797" t="str">
        <f>"6158"</f>
        <v>6158</v>
      </c>
    </row>
    <row r="798" spans="1:7">
      <c r="A798">
        <v>230</v>
      </c>
      <c r="B798" t="s">
        <v>8</v>
      </c>
      <c r="C798" t="str">
        <f t="shared" si="166"/>
        <v>6158</v>
      </c>
      <c r="D798" t="str">
        <f t="shared" si="166"/>
        <v>6158</v>
      </c>
      <c r="E798" t="str">
        <f>"P30656"</f>
        <v>P30656</v>
      </c>
      <c r="F798" t="str">
        <f>"Brake System"</f>
        <v>Brake System</v>
      </c>
      <c r="G798" t="str">
        <f>"ATE"</f>
        <v>ATE</v>
      </c>
    </row>
    <row r="799" spans="1:7">
      <c r="A799">
        <v>231</v>
      </c>
      <c r="B799" t="s">
        <v>8</v>
      </c>
      <c r="C799" t="str">
        <f>"6159"</f>
        <v>6159</v>
      </c>
      <c r="D799" t="str">
        <f>"6159"</f>
        <v>6159</v>
      </c>
      <c r="E799" t="str">
        <f>"P30654"</f>
        <v>P30654</v>
      </c>
      <c r="F799" t="str">
        <f>"Bore O [mm]"</f>
        <v>Bore O [mm]</v>
      </c>
      <c r="G799" t="str">
        <f>"20,64"</f>
        <v>20,64</v>
      </c>
    </row>
    <row r="800" spans="1:7">
      <c r="A800">
        <v>231</v>
      </c>
      <c r="B800" t="s">
        <v>8</v>
      </c>
      <c r="C800" t="str">
        <f>"6159"</f>
        <v>6159</v>
      </c>
      <c r="D800" t="str">
        <f>"6159"</f>
        <v>6159</v>
      </c>
      <c r="E800" t="str">
        <f>"P30654"</f>
        <v>P30654</v>
      </c>
      <c r="F800" t="str">
        <f>"for article number"</f>
        <v>for article number</v>
      </c>
      <c r="G800" t="str">
        <f>"6159"</f>
        <v>6159</v>
      </c>
    </row>
    <row r="801" spans="1:7">
      <c r="A801">
        <v>232</v>
      </c>
      <c r="B801" t="s">
        <v>8</v>
      </c>
      <c r="C801" t="str">
        <f t="shared" ref="C801:D804" si="167">"6161"</f>
        <v>6161</v>
      </c>
      <c r="D801" t="str">
        <f t="shared" si="167"/>
        <v>6161</v>
      </c>
      <c r="E801" t="str">
        <f>"P30697"</f>
        <v>P30697</v>
      </c>
      <c r="F801" t="str">
        <f>"Bore O [mm]"</f>
        <v>Bore O [mm]</v>
      </c>
      <c r="G801" t="str">
        <f>"22,2"</f>
        <v>22,2</v>
      </c>
    </row>
    <row r="802" spans="1:7">
      <c r="A802">
        <v>232</v>
      </c>
      <c r="B802" t="s">
        <v>8</v>
      </c>
      <c r="C802" t="str">
        <f t="shared" si="167"/>
        <v>6161</v>
      </c>
      <c r="D802" t="str">
        <f t="shared" si="167"/>
        <v>6161</v>
      </c>
      <c r="E802" t="str">
        <f>"P30697"</f>
        <v>P30697</v>
      </c>
      <c r="F802" t="str">
        <f>"Material"</f>
        <v>Material</v>
      </c>
      <c r="G802" t="str">
        <f>"Aluminium"</f>
        <v>Aluminium</v>
      </c>
    </row>
    <row r="803" spans="1:7">
      <c r="A803">
        <v>232</v>
      </c>
      <c r="B803" t="s">
        <v>8</v>
      </c>
      <c r="C803" t="str">
        <f t="shared" si="167"/>
        <v>6161</v>
      </c>
      <c r="D803" t="str">
        <f t="shared" si="167"/>
        <v>6161</v>
      </c>
      <c r="E803" t="str">
        <f>"P30697"</f>
        <v>P30697</v>
      </c>
      <c r="F803" t="str">
        <f>"for article number"</f>
        <v>for article number</v>
      </c>
      <c r="G803" t="str">
        <f>"6161"</f>
        <v>6161</v>
      </c>
    </row>
    <row r="804" spans="1:7">
      <c r="A804">
        <v>232</v>
      </c>
      <c r="B804" t="s">
        <v>8</v>
      </c>
      <c r="C804" t="str">
        <f t="shared" si="167"/>
        <v>6161</v>
      </c>
      <c r="D804" t="str">
        <f t="shared" si="167"/>
        <v>6161</v>
      </c>
      <c r="E804" t="str">
        <f>"P30697"</f>
        <v>P30697</v>
      </c>
      <c r="F804" t="str">
        <f>"Brake System"</f>
        <v>Brake System</v>
      </c>
      <c r="G804" t="str">
        <f>"ATE"</f>
        <v>ATE</v>
      </c>
    </row>
    <row r="805" spans="1:7">
      <c r="A805">
        <v>233</v>
      </c>
      <c r="B805" t="s">
        <v>8</v>
      </c>
      <c r="C805" t="str">
        <f t="shared" ref="C805:D808" si="168">"6162"</f>
        <v>6162</v>
      </c>
      <c r="D805" t="str">
        <f t="shared" si="168"/>
        <v>6162</v>
      </c>
      <c r="E805" t="str">
        <f>"P30698"</f>
        <v>P30698</v>
      </c>
      <c r="F805" t="str">
        <f>"for article number"</f>
        <v>for article number</v>
      </c>
      <c r="G805" t="str">
        <f>"6162"</f>
        <v>6162</v>
      </c>
    </row>
    <row r="806" spans="1:7">
      <c r="A806">
        <v>233</v>
      </c>
      <c r="B806" t="s">
        <v>8</v>
      </c>
      <c r="C806" t="str">
        <f t="shared" si="168"/>
        <v>6162</v>
      </c>
      <c r="D806" t="str">
        <f t="shared" si="168"/>
        <v>6162</v>
      </c>
      <c r="E806" t="str">
        <f>"P30698"</f>
        <v>P30698</v>
      </c>
      <c r="F806" t="str">
        <f>"Brake System"</f>
        <v>Brake System</v>
      </c>
      <c r="G806" t="str">
        <f>"ATE"</f>
        <v>ATE</v>
      </c>
    </row>
    <row r="807" spans="1:7">
      <c r="A807">
        <v>233</v>
      </c>
      <c r="B807" t="s">
        <v>8</v>
      </c>
      <c r="C807" t="str">
        <f t="shared" si="168"/>
        <v>6162</v>
      </c>
      <c r="D807" t="str">
        <f t="shared" si="168"/>
        <v>6162</v>
      </c>
      <c r="E807" t="str">
        <f>"P30698"</f>
        <v>P30698</v>
      </c>
      <c r="F807" t="str">
        <f>"Material"</f>
        <v>Material</v>
      </c>
      <c r="G807" t="str">
        <f>"Aluminium"</f>
        <v>Aluminium</v>
      </c>
    </row>
    <row r="808" spans="1:7">
      <c r="A808">
        <v>233</v>
      </c>
      <c r="B808" t="s">
        <v>8</v>
      </c>
      <c r="C808" t="str">
        <f t="shared" si="168"/>
        <v>6162</v>
      </c>
      <c r="D808" t="str">
        <f t="shared" si="168"/>
        <v>6162</v>
      </c>
      <c r="E808" t="str">
        <f>"P30698"</f>
        <v>P30698</v>
      </c>
      <c r="F808" t="str">
        <f>"Bore O [mm]"</f>
        <v>Bore O [mm]</v>
      </c>
      <c r="G808" t="str">
        <f>"20,64"</f>
        <v>20,64</v>
      </c>
    </row>
    <row r="809" spans="1:7">
      <c r="A809">
        <v>234</v>
      </c>
      <c r="B809" t="s">
        <v>8</v>
      </c>
      <c r="C809" t="str">
        <f t="shared" ref="C809:D811" si="169">"6163"</f>
        <v>6163</v>
      </c>
      <c r="D809" t="str">
        <f t="shared" si="169"/>
        <v>6163</v>
      </c>
      <c r="E809" t="str">
        <f>"P30699"</f>
        <v>P30699</v>
      </c>
      <c r="F809" t="str">
        <f>"Material"</f>
        <v>Material</v>
      </c>
      <c r="G809" t="str">
        <f>"Aluminium"</f>
        <v>Aluminium</v>
      </c>
    </row>
    <row r="810" spans="1:7">
      <c r="A810">
        <v>234</v>
      </c>
      <c r="B810" t="s">
        <v>8</v>
      </c>
      <c r="C810" t="str">
        <f t="shared" si="169"/>
        <v>6163</v>
      </c>
      <c r="D810" t="str">
        <f t="shared" si="169"/>
        <v>6163</v>
      </c>
      <c r="E810" t="str">
        <f>"P30699"</f>
        <v>P30699</v>
      </c>
      <c r="F810" t="str">
        <f>"for article number"</f>
        <v>for article number</v>
      </c>
      <c r="G810" t="str">
        <f>"6163"</f>
        <v>6163</v>
      </c>
    </row>
    <row r="811" spans="1:7">
      <c r="A811">
        <v>234</v>
      </c>
      <c r="B811" t="s">
        <v>8</v>
      </c>
      <c r="C811" t="str">
        <f t="shared" si="169"/>
        <v>6163</v>
      </c>
      <c r="D811" t="str">
        <f t="shared" si="169"/>
        <v>6163</v>
      </c>
      <c r="E811" t="str">
        <f>"P30699"</f>
        <v>P30699</v>
      </c>
      <c r="F811" t="str">
        <f>"Bore O [mm]"</f>
        <v>Bore O [mm]</v>
      </c>
      <c r="G811" t="str">
        <f>"22,2"</f>
        <v>22,2</v>
      </c>
    </row>
    <row r="812" spans="1:7">
      <c r="A812">
        <v>235</v>
      </c>
      <c r="B812" t="s">
        <v>8</v>
      </c>
      <c r="C812" t="str">
        <f t="shared" ref="C812:D815" si="170">"6164"</f>
        <v>6164</v>
      </c>
      <c r="D812" t="str">
        <f t="shared" si="170"/>
        <v>6164</v>
      </c>
      <c r="E812" t="str">
        <f>"P30700"</f>
        <v>P30700</v>
      </c>
      <c r="F812" t="str">
        <f>"Brake System"</f>
        <v>Brake System</v>
      </c>
      <c r="G812" t="str">
        <f>"TRW"</f>
        <v>TRW</v>
      </c>
    </row>
    <row r="813" spans="1:7">
      <c r="A813">
        <v>235</v>
      </c>
      <c r="B813" t="s">
        <v>8</v>
      </c>
      <c r="C813" t="str">
        <f t="shared" si="170"/>
        <v>6164</v>
      </c>
      <c r="D813" t="str">
        <f t="shared" si="170"/>
        <v>6164</v>
      </c>
      <c r="E813" t="str">
        <f>"P30700"</f>
        <v>P30700</v>
      </c>
      <c r="F813" t="str">
        <f>"Bore O [mm]"</f>
        <v>Bore O [mm]</v>
      </c>
      <c r="G813" t="str">
        <f>"23,8"</f>
        <v>23,8</v>
      </c>
    </row>
    <row r="814" spans="1:7">
      <c r="A814">
        <v>235</v>
      </c>
      <c r="B814" t="s">
        <v>8</v>
      </c>
      <c r="C814" t="str">
        <f t="shared" si="170"/>
        <v>6164</v>
      </c>
      <c r="D814" t="str">
        <f t="shared" si="170"/>
        <v>6164</v>
      </c>
      <c r="E814" t="str">
        <f>"P30700"</f>
        <v>P30700</v>
      </c>
      <c r="F814" t="str">
        <f>"Material"</f>
        <v>Material</v>
      </c>
      <c r="G814" t="str">
        <f>"Aluminium"</f>
        <v>Aluminium</v>
      </c>
    </row>
    <row r="815" spans="1:7">
      <c r="A815">
        <v>235</v>
      </c>
      <c r="B815" t="s">
        <v>8</v>
      </c>
      <c r="C815" t="str">
        <f t="shared" si="170"/>
        <v>6164</v>
      </c>
      <c r="D815" t="str">
        <f t="shared" si="170"/>
        <v>6164</v>
      </c>
      <c r="E815" t="str">
        <f>"P30700"</f>
        <v>P30700</v>
      </c>
      <c r="F815" t="str">
        <f>"for article number"</f>
        <v>for article number</v>
      </c>
      <c r="G815" t="str">
        <f>"6164"</f>
        <v>6164</v>
      </c>
    </row>
    <row r="816" spans="1:7">
      <c r="A816">
        <v>236</v>
      </c>
      <c r="B816" t="s">
        <v>8</v>
      </c>
      <c r="C816" t="str">
        <f t="shared" ref="C816:D819" si="171">"6165"</f>
        <v>6165</v>
      </c>
      <c r="D816" t="str">
        <f t="shared" si="171"/>
        <v>6165</v>
      </c>
      <c r="E816" t="str">
        <f>"P30701"</f>
        <v>P30701</v>
      </c>
      <c r="F816" t="str">
        <f>"Brake System"</f>
        <v>Brake System</v>
      </c>
      <c r="G816" t="str">
        <f>"TRW"</f>
        <v>TRW</v>
      </c>
    </row>
    <row r="817" spans="1:7">
      <c r="A817">
        <v>236</v>
      </c>
      <c r="B817" t="s">
        <v>8</v>
      </c>
      <c r="C817" t="str">
        <f t="shared" si="171"/>
        <v>6165</v>
      </c>
      <c r="D817" t="str">
        <f t="shared" si="171"/>
        <v>6165</v>
      </c>
      <c r="E817" t="str">
        <f>"P30701"</f>
        <v>P30701</v>
      </c>
      <c r="F817" t="str">
        <f>"for article number"</f>
        <v>for article number</v>
      </c>
      <c r="G817" t="str">
        <f>"6165"</f>
        <v>6165</v>
      </c>
    </row>
    <row r="818" spans="1:7">
      <c r="A818">
        <v>236</v>
      </c>
      <c r="B818" t="s">
        <v>8</v>
      </c>
      <c r="C818" t="str">
        <f t="shared" si="171"/>
        <v>6165</v>
      </c>
      <c r="D818" t="str">
        <f t="shared" si="171"/>
        <v>6165</v>
      </c>
      <c r="E818" t="str">
        <f>"P30701"</f>
        <v>P30701</v>
      </c>
      <c r="F818" t="str">
        <f>"Material"</f>
        <v>Material</v>
      </c>
      <c r="G818" t="str">
        <f>"Aluminium"</f>
        <v>Aluminium</v>
      </c>
    </row>
    <row r="819" spans="1:7">
      <c r="A819">
        <v>236</v>
      </c>
      <c r="B819" t="s">
        <v>8</v>
      </c>
      <c r="C819" t="str">
        <f t="shared" si="171"/>
        <v>6165</v>
      </c>
      <c r="D819" t="str">
        <f t="shared" si="171"/>
        <v>6165</v>
      </c>
      <c r="E819" t="str">
        <f>"P30701"</f>
        <v>P30701</v>
      </c>
      <c r="F819" t="str">
        <f>"Bore O [mm]"</f>
        <v>Bore O [mm]</v>
      </c>
      <c r="G819" t="str">
        <f>"25,4"</f>
        <v>25,4</v>
      </c>
    </row>
    <row r="820" spans="1:7">
      <c r="A820">
        <v>237</v>
      </c>
      <c r="B820" t="s">
        <v>8</v>
      </c>
      <c r="C820" t="str">
        <f t="shared" ref="C820:D823" si="172">"6166"</f>
        <v>6166</v>
      </c>
      <c r="D820" t="str">
        <f t="shared" si="172"/>
        <v>6166</v>
      </c>
      <c r="E820" t="str">
        <f>"P30702"</f>
        <v>P30702</v>
      </c>
      <c r="F820" t="str">
        <f>"Bore O [mm]"</f>
        <v>Bore O [mm]</v>
      </c>
      <c r="G820" t="str">
        <f>"22,2"</f>
        <v>22,2</v>
      </c>
    </row>
    <row r="821" spans="1:7">
      <c r="A821">
        <v>237</v>
      </c>
      <c r="B821" t="s">
        <v>8</v>
      </c>
      <c r="C821" t="str">
        <f t="shared" si="172"/>
        <v>6166</v>
      </c>
      <c r="D821" t="str">
        <f t="shared" si="172"/>
        <v>6166</v>
      </c>
      <c r="E821" t="str">
        <f>"P30702"</f>
        <v>P30702</v>
      </c>
      <c r="F821" t="str">
        <f>"Material"</f>
        <v>Material</v>
      </c>
      <c r="G821" t="str">
        <f>"Aluminium"</f>
        <v>Aluminium</v>
      </c>
    </row>
    <row r="822" spans="1:7">
      <c r="A822">
        <v>237</v>
      </c>
      <c r="B822" t="s">
        <v>8</v>
      </c>
      <c r="C822" t="str">
        <f t="shared" si="172"/>
        <v>6166</v>
      </c>
      <c r="D822" t="str">
        <f t="shared" si="172"/>
        <v>6166</v>
      </c>
      <c r="E822" t="str">
        <f>"P30702"</f>
        <v>P30702</v>
      </c>
      <c r="F822" t="str">
        <f>"for article number"</f>
        <v>for article number</v>
      </c>
      <c r="G822" t="str">
        <f>"6166"</f>
        <v>6166</v>
      </c>
    </row>
    <row r="823" spans="1:7">
      <c r="A823">
        <v>237</v>
      </c>
      <c r="B823" t="s">
        <v>8</v>
      </c>
      <c r="C823" t="str">
        <f t="shared" si="172"/>
        <v>6166</v>
      </c>
      <c r="D823" t="str">
        <f t="shared" si="172"/>
        <v>6166</v>
      </c>
      <c r="E823" t="str">
        <f>"P30702"</f>
        <v>P30702</v>
      </c>
      <c r="F823" t="str">
        <f>"Brake System"</f>
        <v>Brake System</v>
      </c>
      <c r="G823" t="str">
        <f>"BOSCH"</f>
        <v>BOSCH</v>
      </c>
    </row>
    <row r="824" spans="1:7">
      <c r="A824">
        <v>238</v>
      </c>
      <c r="B824" t="s">
        <v>8</v>
      </c>
      <c r="C824" t="str">
        <f t="shared" ref="C824:D827" si="173">"6167"</f>
        <v>6167</v>
      </c>
      <c r="D824" t="str">
        <f t="shared" si="173"/>
        <v>6167</v>
      </c>
      <c r="E824" t="str">
        <f>"P30703"</f>
        <v>P30703</v>
      </c>
      <c r="F824" t="str">
        <f>"Material"</f>
        <v>Material</v>
      </c>
      <c r="G824" t="str">
        <f>"Aluminium"</f>
        <v>Aluminium</v>
      </c>
    </row>
    <row r="825" spans="1:7">
      <c r="A825">
        <v>238</v>
      </c>
      <c r="B825" t="s">
        <v>8</v>
      </c>
      <c r="C825" t="str">
        <f t="shared" si="173"/>
        <v>6167</v>
      </c>
      <c r="D825" t="str">
        <f t="shared" si="173"/>
        <v>6167</v>
      </c>
      <c r="E825" t="str">
        <f>"P30703"</f>
        <v>P30703</v>
      </c>
      <c r="F825" t="str">
        <f>"for article number"</f>
        <v>for article number</v>
      </c>
      <c r="G825" t="str">
        <f>"6167"</f>
        <v>6167</v>
      </c>
    </row>
    <row r="826" spans="1:7">
      <c r="A826">
        <v>238</v>
      </c>
      <c r="B826" t="s">
        <v>8</v>
      </c>
      <c r="C826" t="str">
        <f t="shared" si="173"/>
        <v>6167</v>
      </c>
      <c r="D826" t="str">
        <f t="shared" si="173"/>
        <v>6167</v>
      </c>
      <c r="E826" t="str">
        <f>"P30703"</f>
        <v>P30703</v>
      </c>
      <c r="F826" t="str">
        <f>"Bore O [mm]"</f>
        <v>Bore O [mm]</v>
      </c>
      <c r="G826" t="str">
        <f>"22,2"</f>
        <v>22,2</v>
      </c>
    </row>
    <row r="827" spans="1:7">
      <c r="A827">
        <v>238</v>
      </c>
      <c r="B827" t="s">
        <v>8</v>
      </c>
      <c r="C827" t="str">
        <f t="shared" si="173"/>
        <v>6167</v>
      </c>
      <c r="D827" t="str">
        <f t="shared" si="173"/>
        <v>6167</v>
      </c>
      <c r="E827" t="str">
        <f>"P30703"</f>
        <v>P30703</v>
      </c>
      <c r="F827" t="str">
        <f>"Brake System"</f>
        <v>Brake System</v>
      </c>
      <c r="G827" t="str">
        <f>"BOSCH"</f>
        <v>BOSCH</v>
      </c>
    </row>
    <row r="828" spans="1:7">
      <c r="A828">
        <v>239</v>
      </c>
      <c r="B828" t="s">
        <v>8</v>
      </c>
      <c r="C828" t="str">
        <f t="shared" ref="C828:D831" si="174">"6168"</f>
        <v>6168</v>
      </c>
      <c r="D828" t="str">
        <f t="shared" si="174"/>
        <v>6168</v>
      </c>
      <c r="E828" t="str">
        <f>"P30704"</f>
        <v>P30704</v>
      </c>
      <c r="F828" t="str">
        <f>"Bore O [mm]"</f>
        <v>Bore O [mm]</v>
      </c>
      <c r="G828" t="str">
        <f>"22,2"</f>
        <v>22,2</v>
      </c>
    </row>
    <row r="829" spans="1:7">
      <c r="A829">
        <v>239</v>
      </c>
      <c r="B829" t="s">
        <v>8</v>
      </c>
      <c r="C829" t="str">
        <f t="shared" si="174"/>
        <v>6168</v>
      </c>
      <c r="D829" t="str">
        <f t="shared" si="174"/>
        <v>6168</v>
      </c>
      <c r="E829" t="str">
        <f>"P30704"</f>
        <v>P30704</v>
      </c>
      <c r="F829" t="str">
        <f>"Material"</f>
        <v>Material</v>
      </c>
      <c r="G829" t="str">
        <f>"Aluminium"</f>
        <v>Aluminium</v>
      </c>
    </row>
    <row r="830" spans="1:7">
      <c r="A830">
        <v>239</v>
      </c>
      <c r="B830" t="s">
        <v>8</v>
      </c>
      <c r="C830" t="str">
        <f t="shared" si="174"/>
        <v>6168</v>
      </c>
      <c r="D830" t="str">
        <f t="shared" si="174"/>
        <v>6168</v>
      </c>
      <c r="E830" t="str">
        <f>"P30704"</f>
        <v>P30704</v>
      </c>
      <c r="F830" t="str">
        <f>"for article number"</f>
        <v>for article number</v>
      </c>
      <c r="G830" t="str">
        <f>"6168"</f>
        <v>6168</v>
      </c>
    </row>
    <row r="831" spans="1:7">
      <c r="A831">
        <v>239</v>
      </c>
      <c r="B831" t="s">
        <v>8</v>
      </c>
      <c r="C831" t="str">
        <f t="shared" si="174"/>
        <v>6168</v>
      </c>
      <c r="D831" t="str">
        <f t="shared" si="174"/>
        <v>6168</v>
      </c>
      <c r="E831" t="str">
        <f>"P30704"</f>
        <v>P30704</v>
      </c>
      <c r="F831" t="str">
        <f>"Brake System"</f>
        <v>Brake System</v>
      </c>
      <c r="G831" t="str">
        <f>"BOSCH"</f>
        <v>BOSCH</v>
      </c>
    </row>
    <row r="832" spans="1:7">
      <c r="A832">
        <v>240</v>
      </c>
      <c r="B832" t="s">
        <v>8</v>
      </c>
      <c r="C832" t="str">
        <f t="shared" ref="C832:D835" si="175">"6169"</f>
        <v>6169</v>
      </c>
      <c r="D832" t="str">
        <f t="shared" si="175"/>
        <v>6169</v>
      </c>
      <c r="E832" t="str">
        <f>"P30705"</f>
        <v>P30705</v>
      </c>
      <c r="F832" t="str">
        <f>"for article number"</f>
        <v>for article number</v>
      </c>
      <c r="G832" t="str">
        <f>"6169"</f>
        <v>6169</v>
      </c>
    </row>
    <row r="833" spans="1:7">
      <c r="A833">
        <v>240</v>
      </c>
      <c r="B833" t="s">
        <v>8</v>
      </c>
      <c r="C833" t="str">
        <f t="shared" si="175"/>
        <v>6169</v>
      </c>
      <c r="D833" t="str">
        <f t="shared" si="175"/>
        <v>6169</v>
      </c>
      <c r="E833" t="str">
        <f>"P30705"</f>
        <v>P30705</v>
      </c>
      <c r="F833" t="str">
        <f>"Brake System"</f>
        <v>Brake System</v>
      </c>
      <c r="G833" t="str">
        <f>"BOSCH"</f>
        <v>BOSCH</v>
      </c>
    </row>
    <row r="834" spans="1:7">
      <c r="A834">
        <v>240</v>
      </c>
      <c r="B834" t="s">
        <v>8</v>
      </c>
      <c r="C834" t="str">
        <f t="shared" si="175"/>
        <v>6169</v>
      </c>
      <c r="D834" t="str">
        <f t="shared" si="175"/>
        <v>6169</v>
      </c>
      <c r="E834" t="str">
        <f>"P30705"</f>
        <v>P30705</v>
      </c>
      <c r="F834" t="str">
        <f>"Bore O [mm]"</f>
        <v>Bore O [mm]</v>
      </c>
      <c r="G834" t="str">
        <f>"23,81"</f>
        <v>23,81</v>
      </c>
    </row>
    <row r="835" spans="1:7">
      <c r="A835">
        <v>240</v>
      </c>
      <c r="B835" t="s">
        <v>8</v>
      </c>
      <c r="C835" t="str">
        <f t="shared" si="175"/>
        <v>6169</v>
      </c>
      <c r="D835" t="str">
        <f t="shared" si="175"/>
        <v>6169</v>
      </c>
      <c r="E835" t="str">
        <f>"P30705"</f>
        <v>P30705</v>
      </c>
      <c r="F835" t="str">
        <f>"Material"</f>
        <v>Material</v>
      </c>
      <c r="G835" t="str">
        <f>"Aluminium"</f>
        <v>Aluminium</v>
      </c>
    </row>
    <row r="836" spans="1:7">
      <c r="A836">
        <v>241</v>
      </c>
      <c r="B836" t="s">
        <v>8</v>
      </c>
      <c r="C836" t="str">
        <f t="shared" ref="C836:D839" si="176">"6170"</f>
        <v>6170</v>
      </c>
      <c r="D836" t="str">
        <f t="shared" si="176"/>
        <v>6170</v>
      </c>
      <c r="E836" t="str">
        <f>"P30706"</f>
        <v>P30706</v>
      </c>
      <c r="F836" t="str">
        <f>"Material"</f>
        <v>Material</v>
      </c>
      <c r="G836" t="str">
        <f>"Aluminium"</f>
        <v>Aluminium</v>
      </c>
    </row>
    <row r="837" spans="1:7">
      <c r="A837">
        <v>241</v>
      </c>
      <c r="B837" t="s">
        <v>8</v>
      </c>
      <c r="C837" t="str">
        <f t="shared" si="176"/>
        <v>6170</v>
      </c>
      <c r="D837" t="str">
        <f t="shared" si="176"/>
        <v>6170</v>
      </c>
      <c r="E837" t="str">
        <f>"P30706"</f>
        <v>P30706</v>
      </c>
      <c r="F837" t="str">
        <f>"for article number"</f>
        <v>for article number</v>
      </c>
      <c r="G837" t="str">
        <f>"6170"</f>
        <v>6170</v>
      </c>
    </row>
    <row r="838" spans="1:7">
      <c r="A838">
        <v>241</v>
      </c>
      <c r="B838" t="s">
        <v>8</v>
      </c>
      <c r="C838" t="str">
        <f t="shared" si="176"/>
        <v>6170</v>
      </c>
      <c r="D838" t="str">
        <f t="shared" si="176"/>
        <v>6170</v>
      </c>
      <c r="E838" t="str">
        <f>"P30706"</f>
        <v>P30706</v>
      </c>
      <c r="F838" t="str">
        <f>"Brake System"</f>
        <v>Brake System</v>
      </c>
      <c r="G838" t="str">
        <f>"BOSCH"</f>
        <v>BOSCH</v>
      </c>
    </row>
    <row r="839" spans="1:7">
      <c r="A839">
        <v>241</v>
      </c>
      <c r="B839" t="s">
        <v>8</v>
      </c>
      <c r="C839" t="str">
        <f t="shared" si="176"/>
        <v>6170</v>
      </c>
      <c r="D839" t="str">
        <f t="shared" si="176"/>
        <v>6170</v>
      </c>
      <c r="E839" t="str">
        <f>"P30706"</f>
        <v>P30706</v>
      </c>
      <c r="F839" t="str">
        <f>"Bore O [mm]"</f>
        <v>Bore O [mm]</v>
      </c>
      <c r="G839" t="str">
        <f>"23,81"</f>
        <v>23,81</v>
      </c>
    </row>
    <row r="840" spans="1:7">
      <c r="A840">
        <v>242</v>
      </c>
      <c r="B840" t="s">
        <v>8</v>
      </c>
      <c r="C840" t="str">
        <f t="shared" ref="C840:D842" si="177">"6171"</f>
        <v>6171</v>
      </c>
      <c r="D840" t="str">
        <f t="shared" si="177"/>
        <v>6171</v>
      </c>
      <c r="E840" t="str">
        <f>"P30707"</f>
        <v>P30707</v>
      </c>
      <c r="F840" t="str">
        <f>"Bore O [mm]"</f>
        <v>Bore O [mm]</v>
      </c>
      <c r="G840" t="str">
        <f>"22,2"</f>
        <v>22,2</v>
      </c>
    </row>
    <row r="841" spans="1:7">
      <c r="A841">
        <v>242</v>
      </c>
      <c r="B841" t="s">
        <v>8</v>
      </c>
      <c r="C841" t="str">
        <f t="shared" si="177"/>
        <v>6171</v>
      </c>
      <c r="D841" t="str">
        <f t="shared" si="177"/>
        <v>6171</v>
      </c>
      <c r="E841" t="str">
        <f>"P30707"</f>
        <v>P30707</v>
      </c>
      <c r="F841" t="str">
        <f>"Thread Size"</f>
        <v>Thread Size</v>
      </c>
      <c r="G841" t="str">
        <f>"12 X 1 (2)"</f>
        <v>12 X 1 (2)</v>
      </c>
    </row>
    <row r="842" spans="1:7">
      <c r="A842">
        <v>242</v>
      </c>
      <c r="B842" t="s">
        <v>8</v>
      </c>
      <c r="C842" t="str">
        <f t="shared" si="177"/>
        <v>6171</v>
      </c>
      <c r="D842" t="str">
        <f t="shared" si="177"/>
        <v>6171</v>
      </c>
      <c r="E842" t="str">
        <f>"P30707"</f>
        <v>P30707</v>
      </c>
      <c r="F842" t="str">
        <f>"for article number"</f>
        <v>for article number</v>
      </c>
      <c r="G842" t="str">
        <f>"6171"</f>
        <v>6171</v>
      </c>
    </row>
    <row r="843" spans="1:7">
      <c r="A843">
        <v>243</v>
      </c>
      <c r="B843" t="s">
        <v>8</v>
      </c>
      <c r="C843" t="str">
        <f t="shared" ref="C843:D846" si="178">"6172"</f>
        <v>6172</v>
      </c>
      <c r="D843" t="str">
        <f t="shared" si="178"/>
        <v>6172</v>
      </c>
      <c r="E843" t="str">
        <f>"P30708"</f>
        <v>P30708</v>
      </c>
      <c r="F843" t="str">
        <f>"Bore O [mm]"</f>
        <v>Bore O [mm]</v>
      </c>
      <c r="G843" t="str">
        <f>"23,8"</f>
        <v>23,8</v>
      </c>
    </row>
    <row r="844" spans="1:7">
      <c r="A844">
        <v>243</v>
      </c>
      <c r="B844" t="s">
        <v>8</v>
      </c>
      <c r="C844" t="str">
        <f t="shared" si="178"/>
        <v>6172</v>
      </c>
      <c r="D844" t="str">
        <f t="shared" si="178"/>
        <v>6172</v>
      </c>
      <c r="E844" t="str">
        <f>"P30708"</f>
        <v>P30708</v>
      </c>
      <c r="F844" t="str">
        <f>"Brake System"</f>
        <v>Brake System</v>
      </c>
      <c r="G844" t="str">
        <f>"TRW"</f>
        <v>TRW</v>
      </c>
    </row>
    <row r="845" spans="1:7">
      <c r="A845">
        <v>243</v>
      </c>
      <c r="B845" t="s">
        <v>8</v>
      </c>
      <c r="C845" t="str">
        <f t="shared" si="178"/>
        <v>6172</v>
      </c>
      <c r="D845" t="str">
        <f t="shared" si="178"/>
        <v>6172</v>
      </c>
      <c r="E845" t="str">
        <f>"P30708"</f>
        <v>P30708</v>
      </c>
      <c r="F845" t="str">
        <f>"Thread Size"</f>
        <v>Thread Size</v>
      </c>
      <c r="G845" t="str">
        <f>"12 X 1 (2)"</f>
        <v>12 X 1 (2)</v>
      </c>
    </row>
    <row r="846" spans="1:7">
      <c r="A846">
        <v>243</v>
      </c>
      <c r="B846" t="s">
        <v>8</v>
      </c>
      <c r="C846" t="str">
        <f t="shared" si="178"/>
        <v>6172</v>
      </c>
      <c r="D846" t="str">
        <f t="shared" si="178"/>
        <v>6172</v>
      </c>
      <c r="E846" t="str">
        <f>"P30708"</f>
        <v>P30708</v>
      </c>
      <c r="F846" t="str">
        <f>"for article number"</f>
        <v>for article number</v>
      </c>
      <c r="G846" t="str">
        <f>"6172"</f>
        <v>6172</v>
      </c>
    </row>
    <row r="847" spans="1:7">
      <c r="A847">
        <v>244</v>
      </c>
      <c r="B847" t="s">
        <v>8</v>
      </c>
      <c r="C847" t="str">
        <f t="shared" ref="C847:E850" si="179">"6T47463"</f>
        <v>6T47463</v>
      </c>
      <c r="D847" t="str">
        <f t="shared" si="179"/>
        <v>6T47463</v>
      </c>
      <c r="E847" t="str">
        <f t="shared" si="179"/>
        <v>6T47463</v>
      </c>
      <c r="F847" t="str">
        <f>"Length [mm]"</f>
        <v>Length [mm]</v>
      </c>
      <c r="G847" t="str">
        <f>"371"</f>
        <v>371</v>
      </c>
    </row>
    <row r="848" spans="1:7">
      <c r="A848">
        <v>244</v>
      </c>
      <c r="B848" t="s">
        <v>8</v>
      </c>
      <c r="C848" t="str">
        <f t="shared" si="179"/>
        <v>6T47463</v>
      </c>
      <c r="D848" t="str">
        <f t="shared" si="179"/>
        <v>6T47463</v>
      </c>
      <c r="E848" t="str">
        <f t="shared" si="179"/>
        <v>6T47463</v>
      </c>
      <c r="F848" t="str">
        <f>"for article number"</f>
        <v>for article number</v>
      </c>
      <c r="G848" t="str">
        <f>"6T47463"</f>
        <v>6T47463</v>
      </c>
    </row>
    <row r="849" spans="1:7">
      <c r="A849">
        <v>244</v>
      </c>
      <c r="B849" t="s">
        <v>8</v>
      </c>
      <c r="C849" t="str">
        <f t="shared" si="179"/>
        <v>6T47463</v>
      </c>
      <c r="D849" t="str">
        <f t="shared" si="179"/>
        <v>6T47463</v>
      </c>
      <c r="E849" t="str">
        <f t="shared" si="179"/>
        <v>6T47463</v>
      </c>
      <c r="F849" t="str">
        <f>"Thread Measurement 1"</f>
        <v>Thread Measurement 1</v>
      </c>
      <c r="G849" t="str">
        <f>"M10X1"</f>
        <v>M10X1</v>
      </c>
    </row>
    <row r="850" spans="1:7">
      <c r="A850">
        <v>244</v>
      </c>
      <c r="B850" t="s">
        <v>8</v>
      </c>
      <c r="C850" t="str">
        <f t="shared" si="179"/>
        <v>6T47463</v>
      </c>
      <c r="D850" t="str">
        <f t="shared" si="179"/>
        <v>6T47463</v>
      </c>
      <c r="E850" t="str">
        <f t="shared" si="179"/>
        <v>6T47463</v>
      </c>
      <c r="F850" t="str">
        <f>"Thread Measurement 2"</f>
        <v>Thread Measurement 2</v>
      </c>
      <c r="G850" t="str">
        <f>"F10X1"</f>
        <v>F10X1</v>
      </c>
    </row>
    <row r="851" spans="1:7">
      <c r="A851">
        <v>245</v>
      </c>
      <c r="B851" t="s">
        <v>8</v>
      </c>
      <c r="C851" t="str">
        <f t="shared" ref="C851:E854" si="180">"6T47613"</f>
        <v>6T47613</v>
      </c>
      <c r="D851" t="str">
        <f t="shared" si="180"/>
        <v>6T47613</v>
      </c>
      <c r="E851" t="str">
        <f t="shared" si="180"/>
        <v>6T47613</v>
      </c>
      <c r="F851" t="str">
        <f>"Thread Measurement 2"</f>
        <v>Thread Measurement 2</v>
      </c>
      <c r="G851" t="str">
        <f>"o 10"</f>
        <v>o 10</v>
      </c>
    </row>
    <row r="852" spans="1:7">
      <c r="A852">
        <v>245</v>
      </c>
      <c r="B852" t="s">
        <v>8</v>
      </c>
      <c r="C852" t="str">
        <f t="shared" si="180"/>
        <v>6T47613</v>
      </c>
      <c r="D852" t="str">
        <f t="shared" si="180"/>
        <v>6T47613</v>
      </c>
      <c r="E852" t="str">
        <f t="shared" si="180"/>
        <v>6T47613</v>
      </c>
      <c r="F852" t="str">
        <f>"Thread Measurement 1"</f>
        <v>Thread Measurement 1</v>
      </c>
      <c r="G852" t="str">
        <f>"F10X1"</f>
        <v>F10X1</v>
      </c>
    </row>
    <row r="853" spans="1:7">
      <c r="A853">
        <v>245</v>
      </c>
      <c r="B853" t="s">
        <v>8</v>
      </c>
      <c r="C853" t="str">
        <f t="shared" si="180"/>
        <v>6T47613</v>
      </c>
      <c r="D853" t="str">
        <f t="shared" si="180"/>
        <v>6T47613</v>
      </c>
      <c r="E853" t="str">
        <f t="shared" si="180"/>
        <v>6T47613</v>
      </c>
      <c r="F853" t="str">
        <f>"for article number"</f>
        <v>for article number</v>
      </c>
      <c r="G853" t="str">
        <f>"6T47613"</f>
        <v>6T47613</v>
      </c>
    </row>
    <row r="854" spans="1:7">
      <c r="A854">
        <v>245</v>
      </c>
      <c r="B854" t="s">
        <v>8</v>
      </c>
      <c r="C854" t="str">
        <f t="shared" si="180"/>
        <v>6T47613</v>
      </c>
      <c r="D854" t="str">
        <f t="shared" si="180"/>
        <v>6T47613</v>
      </c>
      <c r="E854" t="str">
        <f t="shared" si="180"/>
        <v>6T47613</v>
      </c>
      <c r="F854" t="str">
        <f>"Length [mm]"</f>
        <v>Length [mm]</v>
      </c>
      <c r="G854" t="str">
        <f>"380"</f>
        <v>380</v>
      </c>
    </row>
    <row r="855" spans="1:7">
      <c r="A855">
        <v>246</v>
      </c>
      <c r="B855" t="s">
        <v>8</v>
      </c>
      <c r="C855" t="str">
        <f t="shared" ref="C855:E858" si="181">"6T47634"</f>
        <v>6T47634</v>
      </c>
      <c r="D855" t="str">
        <f t="shared" si="181"/>
        <v>6T47634</v>
      </c>
      <c r="E855" t="str">
        <f t="shared" si="181"/>
        <v>6T47634</v>
      </c>
      <c r="F855" t="str">
        <f>"for article number"</f>
        <v>for article number</v>
      </c>
      <c r="G855" t="str">
        <f>"6T47634"</f>
        <v>6T47634</v>
      </c>
    </row>
    <row r="856" spans="1:7">
      <c r="A856">
        <v>246</v>
      </c>
      <c r="B856" t="s">
        <v>8</v>
      </c>
      <c r="C856" t="str">
        <f t="shared" si="181"/>
        <v>6T47634</v>
      </c>
      <c r="D856" t="str">
        <f t="shared" si="181"/>
        <v>6T47634</v>
      </c>
      <c r="E856" t="str">
        <f t="shared" si="181"/>
        <v>6T47634</v>
      </c>
      <c r="F856" t="str">
        <f>"Thread Measurement 1"</f>
        <v>Thread Measurement 1</v>
      </c>
      <c r="G856" t="str">
        <f>"F10X1"</f>
        <v>F10X1</v>
      </c>
    </row>
    <row r="857" spans="1:7">
      <c r="A857">
        <v>246</v>
      </c>
      <c r="B857" t="s">
        <v>8</v>
      </c>
      <c r="C857" t="str">
        <f t="shared" si="181"/>
        <v>6T47634</v>
      </c>
      <c r="D857" t="str">
        <f t="shared" si="181"/>
        <v>6T47634</v>
      </c>
      <c r="E857" t="str">
        <f t="shared" si="181"/>
        <v>6T47634</v>
      </c>
      <c r="F857" t="str">
        <f>"Length [mm]"</f>
        <v>Length [mm]</v>
      </c>
      <c r="G857" t="str">
        <f>"368"</f>
        <v>368</v>
      </c>
    </row>
    <row r="858" spans="1:7">
      <c r="A858">
        <v>246</v>
      </c>
      <c r="B858" t="s">
        <v>8</v>
      </c>
      <c r="C858" t="str">
        <f t="shared" si="181"/>
        <v>6T47634</v>
      </c>
      <c r="D858" t="str">
        <f t="shared" si="181"/>
        <v>6T47634</v>
      </c>
      <c r="E858" t="str">
        <f t="shared" si="181"/>
        <v>6T47634</v>
      </c>
      <c r="F858" t="str">
        <f>"Thread Measurement 2"</f>
        <v>Thread Measurement 2</v>
      </c>
      <c r="G858" t="str">
        <f>"o 10"</f>
        <v>o 10</v>
      </c>
    </row>
    <row r="859" spans="1:7">
      <c r="A859">
        <v>247</v>
      </c>
      <c r="B859" t="s">
        <v>8</v>
      </c>
      <c r="C859" t="str">
        <f t="shared" ref="C859:E863" si="182">"6T47636"</f>
        <v>6T47636</v>
      </c>
      <c r="D859" t="str">
        <f t="shared" si="182"/>
        <v>6T47636</v>
      </c>
      <c r="E859" t="str">
        <f t="shared" si="182"/>
        <v>6T47636</v>
      </c>
      <c r="F859" t="str">
        <f>"Thread Measurement 2"</f>
        <v>Thread Measurement 2</v>
      </c>
      <c r="G859" t="str">
        <f>"o 10"</f>
        <v>o 10</v>
      </c>
    </row>
    <row r="860" spans="1:7">
      <c r="A860">
        <v>247</v>
      </c>
      <c r="B860" t="s">
        <v>8</v>
      </c>
      <c r="C860" t="str">
        <f t="shared" si="182"/>
        <v>6T47636</v>
      </c>
      <c r="D860" t="str">
        <f t="shared" si="182"/>
        <v>6T47636</v>
      </c>
      <c r="E860" t="str">
        <f t="shared" si="182"/>
        <v>6T47636</v>
      </c>
      <c r="F860" t="str">
        <f>"Fitting Position"</f>
        <v>Fitting Position</v>
      </c>
      <c r="G860" t="str">
        <f>"Front Axle"</f>
        <v>Front Axle</v>
      </c>
    </row>
    <row r="861" spans="1:7">
      <c r="A861">
        <v>247</v>
      </c>
      <c r="B861" t="s">
        <v>8</v>
      </c>
      <c r="C861" t="str">
        <f t="shared" si="182"/>
        <v>6T47636</v>
      </c>
      <c r="D861" t="str">
        <f t="shared" si="182"/>
        <v>6T47636</v>
      </c>
      <c r="E861" t="str">
        <f t="shared" si="182"/>
        <v>6T47636</v>
      </c>
      <c r="F861" t="str">
        <f>"Length [mm]"</f>
        <v>Length [mm]</v>
      </c>
      <c r="G861" t="str">
        <f>"322"</f>
        <v>322</v>
      </c>
    </row>
    <row r="862" spans="1:7">
      <c r="A862">
        <v>247</v>
      </c>
      <c r="B862" t="s">
        <v>8</v>
      </c>
      <c r="C862" t="str">
        <f t="shared" si="182"/>
        <v>6T47636</v>
      </c>
      <c r="D862" t="str">
        <f t="shared" si="182"/>
        <v>6T47636</v>
      </c>
      <c r="E862" t="str">
        <f t="shared" si="182"/>
        <v>6T47636</v>
      </c>
      <c r="F862" t="str">
        <f>"for article number"</f>
        <v>for article number</v>
      </c>
      <c r="G862" t="str">
        <f>"6T47636"</f>
        <v>6T47636</v>
      </c>
    </row>
    <row r="863" spans="1:7">
      <c r="A863">
        <v>247</v>
      </c>
      <c r="B863" t="s">
        <v>8</v>
      </c>
      <c r="C863" t="str">
        <f t="shared" si="182"/>
        <v>6T47636</v>
      </c>
      <c r="D863" t="str">
        <f t="shared" si="182"/>
        <v>6T47636</v>
      </c>
      <c r="E863" t="str">
        <f t="shared" si="182"/>
        <v>6T47636</v>
      </c>
      <c r="F863" t="str">
        <f>"Thread Measurement 1"</f>
        <v>Thread Measurement 1</v>
      </c>
      <c r="G863" t="str">
        <f>"F10X1"</f>
        <v>F10X1</v>
      </c>
    </row>
    <row r="864" spans="1:7">
      <c r="A864">
        <v>248</v>
      </c>
      <c r="B864" t="s">
        <v>8</v>
      </c>
      <c r="C864" t="str">
        <f t="shared" ref="C864:E867" si="183">"6T47640"</f>
        <v>6T47640</v>
      </c>
      <c r="D864" t="str">
        <f t="shared" si="183"/>
        <v>6T47640</v>
      </c>
      <c r="E864" t="str">
        <f t="shared" si="183"/>
        <v>6T47640</v>
      </c>
      <c r="F864" t="str">
        <f>"Thread Measurement 2"</f>
        <v>Thread Measurement 2</v>
      </c>
      <c r="G864" t="str">
        <f>"o 10"</f>
        <v>o 10</v>
      </c>
    </row>
    <row r="865" spans="1:7">
      <c r="A865">
        <v>248</v>
      </c>
      <c r="B865" t="s">
        <v>8</v>
      </c>
      <c r="C865" t="str">
        <f t="shared" si="183"/>
        <v>6T47640</v>
      </c>
      <c r="D865" t="str">
        <f t="shared" si="183"/>
        <v>6T47640</v>
      </c>
      <c r="E865" t="str">
        <f t="shared" si="183"/>
        <v>6T47640</v>
      </c>
      <c r="F865" t="str">
        <f>"Thread Measurement 1"</f>
        <v>Thread Measurement 1</v>
      </c>
      <c r="G865" t="str">
        <f>"F10X1"</f>
        <v>F10X1</v>
      </c>
    </row>
    <row r="866" spans="1:7">
      <c r="A866">
        <v>248</v>
      </c>
      <c r="B866" t="s">
        <v>8</v>
      </c>
      <c r="C866" t="str">
        <f t="shared" si="183"/>
        <v>6T47640</v>
      </c>
      <c r="D866" t="str">
        <f t="shared" si="183"/>
        <v>6T47640</v>
      </c>
      <c r="E866" t="str">
        <f t="shared" si="183"/>
        <v>6T47640</v>
      </c>
      <c r="F866" t="str">
        <f>"for article number"</f>
        <v>for article number</v>
      </c>
      <c r="G866" t="str">
        <f>"6T47640"</f>
        <v>6T47640</v>
      </c>
    </row>
    <row r="867" spans="1:7">
      <c r="A867">
        <v>248</v>
      </c>
      <c r="B867" t="s">
        <v>8</v>
      </c>
      <c r="C867" t="str">
        <f t="shared" si="183"/>
        <v>6T47640</v>
      </c>
      <c r="D867" t="str">
        <f t="shared" si="183"/>
        <v>6T47640</v>
      </c>
      <c r="E867" t="str">
        <f t="shared" si="183"/>
        <v>6T47640</v>
      </c>
      <c r="F867" t="str">
        <f>"Length [mm]"</f>
        <v>Length [mm]</v>
      </c>
      <c r="G867" t="str">
        <f>"348"</f>
        <v>348</v>
      </c>
    </row>
    <row r="868" spans="1:7">
      <c r="A868">
        <v>249</v>
      </c>
      <c r="B868" t="s">
        <v>8</v>
      </c>
      <c r="C868" t="str">
        <f t="shared" ref="C868:E871" si="184">"6T47651"</f>
        <v>6T47651</v>
      </c>
      <c r="D868" t="str">
        <f t="shared" si="184"/>
        <v>6T47651</v>
      </c>
      <c r="E868" t="str">
        <f t="shared" si="184"/>
        <v>6T47651</v>
      </c>
      <c r="F868" t="str">
        <f>"for article number"</f>
        <v>for article number</v>
      </c>
      <c r="G868" t="str">
        <f>"6T47651"</f>
        <v>6T47651</v>
      </c>
    </row>
    <row r="869" spans="1:7">
      <c r="A869">
        <v>249</v>
      </c>
      <c r="B869" t="s">
        <v>8</v>
      </c>
      <c r="C869" t="str">
        <f t="shared" si="184"/>
        <v>6T47651</v>
      </c>
      <c r="D869" t="str">
        <f t="shared" si="184"/>
        <v>6T47651</v>
      </c>
      <c r="E869" t="str">
        <f t="shared" si="184"/>
        <v>6T47651</v>
      </c>
      <c r="F869" t="str">
        <f>"Thread Measurement 1"</f>
        <v>Thread Measurement 1</v>
      </c>
      <c r="G869" t="str">
        <f>"F10X1"</f>
        <v>F10X1</v>
      </c>
    </row>
    <row r="870" spans="1:7">
      <c r="A870">
        <v>249</v>
      </c>
      <c r="B870" t="s">
        <v>8</v>
      </c>
      <c r="C870" t="str">
        <f t="shared" si="184"/>
        <v>6T47651</v>
      </c>
      <c r="D870" t="str">
        <f t="shared" si="184"/>
        <v>6T47651</v>
      </c>
      <c r="E870" t="str">
        <f t="shared" si="184"/>
        <v>6T47651</v>
      </c>
      <c r="F870" t="str">
        <f>"Length [mm]"</f>
        <v>Length [mm]</v>
      </c>
      <c r="G870" t="str">
        <f>"490"</f>
        <v>490</v>
      </c>
    </row>
    <row r="871" spans="1:7">
      <c r="A871">
        <v>249</v>
      </c>
      <c r="B871" t="s">
        <v>8</v>
      </c>
      <c r="C871" t="str">
        <f t="shared" si="184"/>
        <v>6T47651</v>
      </c>
      <c r="D871" t="str">
        <f t="shared" si="184"/>
        <v>6T47651</v>
      </c>
      <c r="E871" t="str">
        <f t="shared" si="184"/>
        <v>6T47651</v>
      </c>
      <c r="F871" t="str">
        <f>"Thread Measurement 2"</f>
        <v>Thread Measurement 2</v>
      </c>
      <c r="G871" t="str">
        <f>"o 10"</f>
        <v>o 10</v>
      </c>
    </row>
    <row r="872" spans="1:7">
      <c r="A872">
        <v>250</v>
      </c>
      <c r="B872" t="s">
        <v>8</v>
      </c>
      <c r="C872" t="str">
        <f t="shared" ref="C872:E875" si="185">"6T47654"</f>
        <v>6T47654</v>
      </c>
      <c r="D872" t="str">
        <f t="shared" si="185"/>
        <v>6T47654</v>
      </c>
      <c r="E872" t="str">
        <f t="shared" si="185"/>
        <v>6T47654</v>
      </c>
      <c r="F872" t="str">
        <f>"Length [mm]"</f>
        <v>Length [mm]</v>
      </c>
      <c r="G872" t="str">
        <f>"490"</f>
        <v>490</v>
      </c>
    </row>
    <row r="873" spans="1:7">
      <c r="A873">
        <v>250</v>
      </c>
      <c r="B873" t="s">
        <v>8</v>
      </c>
      <c r="C873" t="str">
        <f t="shared" si="185"/>
        <v>6T47654</v>
      </c>
      <c r="D873" t="str">
        <f t="shared" si="185"/>
        <v>6T47654</v>
      </c>
      <c r="E873" t="str">
        <f t="shared" si="185"/>
        <v>6T47654</v>
      </c>
      <c r="F873" t="str">
        <f>"for article number"</f>
        <v>for article number</v>
      </c>
      <c r="G873" t="str">
        <f>"6T47654"</f>
        <v>6T47654</v>
      </c>
    </row>
    <row r="874" spans="1:7">
      <c r="A874">
        <v>250</v>
      </c>
      <c r="B874" t="s">
        <v>8</v>
      </c>
      <c r="C874" t="str">
        <f t="shared" si="185"/>
        <v>6T47654</v>
      </c>
      <c r="D874" t="str">
        <f t="shared" si="185"/>
        <v>6T47654</v>
      </c>
      <c r="E874" t="str">
        <f t="shared" si="185"/>
        <v>6T47654</v>
      </c>
      <c r="F874" t="str">
        <f>"Thread Measurement 1"</f>
        <v>Thread Measurement 1</v>
      </c>
      <c r="G874" t="str">
        <f>"F10X1"</f>
        <v>F10X1</v>
      </c>
    </row>
    <row r="875" spans="1:7">
      <c r="A875">
        <v>250</v>
      </c>
      <c r="B875" t="s">
        <v>8</v>
      </c>
      <c r="C875" t="str">
        <f t="shared" si="185"/>
        <v>6T47654</v>
      </c>
      <c r="D875" t="str">
        <f t="shared" si="185"/>
        <v>6T47654</v>
      </c>
      <c r="E875" t="str">
        <f t="shared" si="185"/>
        <v>6T47654</v>
      </c>
      <c r="F875" t="str">
        <f>"Thread Measurement 2"</f>
        <v>Thread Measurement 2</v>
      </c>
      <c r="G875" t="str">
        <f>"o 10"</f>
        <v>o 10</v>
      </c>
    </row>
    <row r="876" spans="1:7">
      <c r="A876">
        <v>251</v>
      </c>
      <c r="B876" t="s">
        <v>8</v>
      </c>
      <c r="C876" t="str">
        <f t="shared" ref="C876:E880" si="186">"6T47660"</f>
        <v>6T47660</v>
      </c>
      <c r="D876" t="str">
        <f t="shared" si="186"/>
        <v>6T47660</v>
      </c>
      <c r="E876" t="str">
        <f t="shared" si="186"/>
        <v>6T47660</v>
      </c>
      <c r="F876" t="str">
        <f>"Fitting Position"</f>
        <v>Fitting Position</v>
      </c>
      <c r="G876" t="str">
        <f>"Front Axle Right"</f>
        <v>Front Axle Right</v>
      </c>
    </row>
    <row r="877" spans="1:7">
      <c r="A877">
        <v>251</v>
      </c>
      <c r="B877" t="s">
        <v>8</v>
      </c>
      <c r="C877" t="str">
        <f t="shared" si="186"/>
        <v>6T47660</v>
      </c>
      <c r="D877" t="str">
        <f t="shared" si="186"/>
        <v>6T47660</v>
      </c>
      <c r="E877" t="str">
        <f t="shared" si="186"/>
        <v>6T47660</v>
      </c>
      <c r="F877" t="str">
        <f>"Length [mm]"</f>
        <v>Length [mm]</v>
      </c>
      <c r="G877" t="str">
        <f>"585"</f>
        <v>585</v>
      </c>
    </row>
    <row r="878" spans="1:7">
      <c r="A878">
        <v>251</v>
      </c>
      <c r="B878" t="s">
        <v>8</v>
      </c>
      <c r="C878" t="str">
        <f t="shared" si="186"/>
        <v>6T47660</v>
      </c>
      <c r="D878" t="str">
        <f t="shared" si="186"/>
        <v>6T47660</v>
      </c>
      <c r="E878" t="str">
        <f t="shared" si="186"/>
        <v>6T47660</v>
      </c>
      <c r="F878" t="str">
        <f>"for article number"</f>
        <v>for article number</v>
      </c>
      <c r="G878" t="str">
        <f>"6T47660"</f>
        <v>6T47660</v>
      </c>
    </row>
    <row r="879" spans="1:7">
      <c r="A879">
        <v>251</v>
      </c>
      <c r="B879" t="s">
        <v>8</v>
      </c>
      <c r="C879" t="str">
        <f t="shared" si="186"/>
        <v>6T47660</v>
      </c>
      <c r="D879" t="str">
        <f t="shared" si="186"/>
        <v>6T47660</v>
      </c>
      <c r="E879" t="str">
        <f t="shared" si="186"/>
        <v>6T47660</v>
      </c>
      <c r="F879" t="str">
        <f>"Thread Measurement 1"</f>
        <v>Thread Measurement 1</v>
      </c>
      <c r="G879" t="str">
        <f>"F10X1"</f>
        <v>F10X1</v>
      </c>
    </row>
    <row r="880" spans="1:7">
      <c r="A880">
        <v>251</v>
      </c>
      <c r="B880" t="s">
        <v>8</v>
      </c>
      <c r="C880" t="str">
        <f t="shared" si="186"/>
        <v>6T47660</v>
      </c>
      <c r="D880" t="str">
        <f t="shared" si="186"/>
        <v>6T47660</v>
      </c>
      <c r="E880" t="str">
        <f t="shared" si="186"/>
        <v>6T47660</v>
      </c>
      <c r="F880" t="str">
        <f>"Thread Measurement 2"</f>
        <v>Thread Measurement 2</v>
      </c>
      <c r="G880" t="str">
        <f>"o 10"</f>
        <v>o 10</v>
      </c>
    </row>
    <row r="881" spans="1:7">
      <c r="A881">
        <v>252</v>
      </c>
      <c r="B881" t="s">
        <v>8</v>
      </c>
      <c r="C881" t="str">
        <f t="shared" ref="C881:E884" si="187">"6T47669"</f>
        <v>6T47669</v>
      </c>
      <c r="D881" t="str">
        <f t="shared" si="187"/>
        <v>6T47669</v>
      </c>
      <c r="E881" t="str">
        <f t="shared" si="187"/>
        <v>6T47669</v>
      </c>
      <c r="F881" t="str">
        <f>"Length [mm]"</f>
        <v>Length [mm]</v>
      </c>
      <c r="G881" t="str">
        <f>"350"</f>
        <v>350</v>
      </c>
    </row>
    <row r="882" spans="1:7">
      <c r="A882">
        <v>252</v>
      </c>
      <c r="B882" t="s">
        <v>8</v>
      </c>
      <c r="C882" t="str">
        <f t="shared" si="187"/>
        <v>6T47669</v>
      </c>
      <c r="D882" t="str">
        <f t="shared" si="187"/>
        <v>6T47669</v>
      </c>
      <c r="E882" t="str">
        <f t="shared" si="187"/>
        <v>6T47669</v>
      </c>
      <c r="F882" t="str">
        <f>"Thread Measurement 2"</f>
        <v>Thread Measurement 2</v>
      </c>
      <c r="G882" t="str">
        <f>"o 10"</f>
        <v>o 10</v>
      </c>
    </row>
    <row r="883" spans="1:7">
      <c r="A883">
        <v>252</v>
      </c>
      <c r="B883" t="s">
        <v>8</v>
      </c>
      <c r="C883" t="str">
        <f t="shared" si="187"/>
        <v>6T47669</v>
      </c>
      <c r="D883" t="str">
        <f t="shared" si="187"/>
        <v>6T47669</v>
      </c>
      <c r="E883" t="str">
        <f t="shared" si="187"/>
        <v>6T47669</v>
      </c>
      <c r="F883" t="str">
        <f>"for article number"</f>
        <v>for article number</v>
      </c>
      <c r="G883" t="str">
        <f>"6T47669"</f>
        <v>6T47669</v>
      </c>
    </row>
    <row r="884" spans="1:7">
      <c r="A884">
        <v>252</v>
      </c>
      <c r="B884" t="s">
        <v>8</v>
      </c>
      <c r="C884" t="str">
        <f t="shared" si="187"/>
        <v>6T47669</v>
      </c>
      <c r="D884" t="str">
        <f t="shared" si="187"/>
        <v>6T47669</v>
      </c>
      <c r="E884" t="str">
        <f t="shared" si="187"/>
        <v>6T47669</v>
      </c>
      <c r="F884" t="str">
        <f>"Thread Measurement 1"</f>
        <v>Thread Measurement 1</v>
      </c>
      <c r="G884" t="str">
        <f>"F3/8 24"</f>
        <v>F3/8 24</v>
      </c>
    </row>
    <row r="885" spans="1:7">
      <c r="A885">
        <v>253</v>
      </c>
      <c r="B885" t="s">
        <v>8</v>
      </c>
      <c r="C885" t="str">
        <f t="shared" ref="C885:E888" si="188">"6T47676"</f>
        <v>6T47676</v>
      </c>
      <c r="D885" t="str">
        <f t="shared" si="188"/>
        <v>6T47676</v>
      </c>
      <c r="E885" t="str">
        <f t="shared" si="188"/>
        <v>6T47676</v>
      </c>
      <c r="F885" t="str">
        <f>"Length [mm]"</f>
        <v>Length [mm]</v>
      </c>
      <c r="G885" t="str">
        <f>"715"</f>
        <v>715</v>
      </c>
    </row>
    <row r="886" spans="1:7">
      <c r="A886">
        <v>253</v>
      </c>
      <c r="B886" t="s">
        <v>8</v>
      </c>
      <c r="C886" t="str">
        <f t="shared" si="188"/>
        <v>6T47676</v>
      </c>
      <c r="D886" t="str">
        <f t="shared" si="188"/>
        <v>6T47676</v>
      </c>
      <c r="E886" t="str">
        <f t="shared" si="188"/>
        <v>6T47676</v>
      </c>
      <c r="F886" t="str">
        <f>"for article number"</f>
        <v>for article number</v>
      </c>
      <c r="G886" t="str">
        <f>"6T47676"</f>
        <v>6T47676</v>
      </c>
    </row>
    <row r="887" spans="1:7">
      <c r="A887">
        <v>253</v>
      </c>
      <c r="B887" t="s">
        <v>8</v>
      </c>
      <c r="C887" t="str">
        <f t="shared" si="188"/>
        <v>6T47676</v>
      </c>
      <c r="D887" t="str">
        <f t="shared" si="188"/>
        <v>6T47676</v>
      </c>
      <c r="E887" t="str">
        <f t="shared" si="188"/>
        <v>6T47676</v>
      </c>
      <c r="F887" t="str">
        <f>"Thread Measurement 1"</f>
        <v>Thread Measurement 1</v>
      </c>
      <c r="G887" t="str">
        <f>"F10X1,25"</f>
        <v>F10X1,25</v>
      </c>
    </row>
    <row r="888" spans="1:7">
      <c r="A888">
        <v>253</v>
      </c>
      <c r="B888" t="s">
        <v>8</v>
      </c>
      <c r="C888" t="str">
        <f t="shared" si="188"/>
        <v>6T47676</v>
      </c>
      <c r="D888" t="str">
        <f t="shared" si="188"/>
        <v>6T47676</v>
      </c>
      <c r="E888" t="str">
        <f t="shared" si="188"/>
        <v>6T47676</v>
      </c>
      <c r="F888" t="str">
        <f>"Thread Measurement 2"</f>
        <v>Thread Measurement 2</v>
      </c>
      <c r="G888" t="str">
        <f>"o 10"</f>
        <v>o 10</v>
      </c>
    </row>
    <row r="889" spans="1:7">
      <c r="A889">
        <v>254</v>
      </c>
      <c r="B889" t="s">
        <v>8</v>
      </c>
      <c r="C889" t="str">
        <f t="shared" ref="C889:E892" si="189">"6T47680"</f>
        <v>6T47680</v>
      </c>
      <c r="D889" t="str">
        <f t="shared" si="189"/>
        <v>6T47680</v>
      </c>
      <c r="E889" t="str">
        <f t="shared" si="189"/>
        <v>6T47680</v>
      </c>
      <c r="F889" t="str">
        <f>"Length [mm]"</f>
        <v>Length [mm]</v>
      </c>
      <c r="G889" t="str">
        <f>"445"</f>
        <v>445</v>
      </c>
    </row>
    <row r="890" spans="1:7">
      <c r="A890">
        <v>254</v>
      </c>
      <c r="B890" t="s">
        <v>8</v>
      </c>
      <c r="C890" t="str">
        <f t="shared" si="189"/>
        <v>6T47680</v>
      </c>
      <c r="D890" t="str">
        <f t="shared" si="189"/>
        <v>6T47680</v>
      </c>
      <c r="E890" t="str">
        <f t="shared" si="189"/>
        <v>6T47680</v>
      </c>
      <c r="F890" t="str">
        <f>"Thread Measurement 2"</f>
        <v>Thread Measurement 2</v>
      </c>
      <c r="G890" t="str">
        <f>"o 10"</f>
        <v>o 10</v>
      </c>
    </row>
    <row r="891" spans="1:7">
      <c r="A891">
        <v>254</v>
      </c>
      <c r="B891" t="s">
        <v>8</v>
      </c>
      <c r="C891" t="str">
        <f t="shared" si="189"/>
        <v>6T47680</v>
      </c>
      <c r="D891" t="str">
        <f t="shared" si="189"/>
        <v>6T47680</v>
      </c>
      <c r="E891" t="str">
        <f t="shared" si="189"/>
        <v>6T47680</v>
      </c>
      <c r="F891" t="str">
        <f>"Thread Measurement 1"</f>
        <v>Thread Measurement 1</v>
      </c>
      <c r="G891" t="str">
        <f>"F10X1"</f>
        <v>F10X1</v>
      </c>
    </row>
    <row r="892" spans="1:7">
      <c r="A892">
        <v>254</v>
      </c>
      <c r="B892" t="s">
        <v>8</v>
      </c>
      <c r="C892" t="str">
        <f t="shared" si="189"/>
        <v>6T47680</v>
      </c>
      <c r="D892" t="str">
        <f t="shared" si="189"/>
        <v>6T47680</v>
      </c>
      <c r="E892" t="str">
        <f t="shared" si="189"/>
        <v>6T47680</v>
      </c>
      <c r="F892" t="str">
        <f>"for article number"</f>
        <v>for article number</v>
      </c>
      <c r="G892" t="str">
        <f>"6T47680"</f>
        <v>6T47680</v>
      </c>
    </row>
    <row r="893" spans="1:7">
      <c r="A893">
        <v>255</v>
      </c>
      <c r="B893" t="s">
        <v>8</v>
      </c>
      <c r="C893" t="str">
        <f t="shared" ref="C893:E896" si="190">"6T47688"</f>
        <v>6T47688</v>
      </c>
      <c r="D893" t="str">
        <f t="shared" si="190"/>
        <v>6T47688</v>
      </c>
      <c r="E893" t="str">
        <f t="shared" si="190"/>
        <v>6T47688</v>
      </c>
      <c r="F893" t="str">
        <f>"Length [mm]"</f>
        <v>Length [mm]</v>
      </c>
      <c r="G893" t="str">
        <f>"279"</f>
        <v>279</v>
      </c>
    </row>
    <row r="894" spans="1:7">
      <c r="A894">
        <v>255</v>
      </c>
      <c r="B894" t="s">
        <v>8</v>
      </c>
      <c r="C894" t="str">
        <f t="shared" si="190"/>
        <v>6T47688</v>
      </c>
      <c r="D894" t="str">
        <f t="shared" si="190"/>
        <v>6T47688</v>
      </c>
      <c r="E894" t="str">
        <f t="shared" si="190"/>
        <v>6T47688</v>
      </c>
      <c r="F894" t="str">
        <f>"for article number"</f>
        <v>for article number</v>
      </c>
      <c r="G894" t="str">
        <f>"6T47688"</f>
        <v>6T47688</v>
      </c>
    </row>
    <row r="895" spans="1:7">
      <c r="A895">
        <v>255</v>
      </c>
      <c r="B895" t="s">
        <v>8</v>
      </c>
      <c r="C895" t="str">
        <f t="shared" si="190"/>
        <v>6T47688</v>
      </c>
      <c r="D895" t="str">
        <f t="shared" si="190"/>
        <v>6T47688</v>
      </c>
      <c r="E895" t="str">
        <f t="shared" si="190"/>
        <v>6T47688</v>
      </c>
      <c r="F895" t="str">
        <f>"Thread Measurement 1"</f>
        <v>Thread Measurement 1</v>
      </c>
      <c r="G895" t="str">
        <f>"F10X1"</f>
        <v>F10X1</v>
      </c>
    </row>
    <row r="896" spans="1:7">
      <c r="A896">
        <v>255</v>
      </c>
      <c r="B896" t="s">
        <v>8</v>
      </c>
      <c r="C896" t="str">
        <f t="shared" si="190"/>
        <v>6T47688</v>
      </c>
      <c r="D896" t="str">
        <f t="shared" si="190"/>
        <v>6T47688</v>
      </c>
      <c r="E896" t="str">
        <f t="shared" si="190"/>
        <v>6T47688</v>
      </c>
      <c r="F896" t="str">
        <f>"Thread Measurement 2"</f>
        <v>Thread Measurement 2</v>
      </c>
      <c r="G896" t="str">
        <f>"F10X1"</f>
        <v>F10X1</v>
      </c>
    </row>
    <row r="897" spans="1:7">
      <c r="A897">
        <v>256</v>
      </c>
      <c r="B897" t="s">
        <v>8</v>
      </c>
      <c r="C897" t="str">
        <f t="shared" ref="C897:E900" si="191">"6T47694"</f>
        <v>6T47694</v>
      </c>
      <c r="D897" t="str">
        <f t="shared" si="191"/>
        <v>6T47694</v>
      </c>
      <c r="E897" t="str">
        <f t="shared" si="191"/>
        <v>6T47694</v>
      </c>
      <c r="F897" t="str">
        <f>"Thread Measurement 1"</f>
        <v>Thread Measurement 1</v>
      </c>
      <c r="G897" t="str">
        <f>"F10X1"</f>
        <v>F10X1</v>
      </c>
    </row>
    <row r="898" spans="1:7">
      <c r="A898">
        <v>256</v>
      </c>
      <c r="B898" t="s">
        <v>8</v>
      </c>
      <c r="C898" t="str">
        <f t="shared" si="191"/>
        <v>6T47694</v>
      </c>
      <c r="D898" t="str">
        <f t="shared" si="191"/>
        <v>6T47694</v>
      </c>
      <c r="E898" t="str">
        <f t="shared" si="191"/>
        <v>6T47694</v>
      </c>
      <c r="F898" t="str">
        <f>"Thread Measurement 2"</f>
        <v>Thread Measurement 2</v>
      </c>
      <c r="G898" t="str">
        <f>"o 10"</f>
        <v>o 10</v>
      </c>
    </row>
    <row r="899" spans="1:7">
      <c r="A899">
        <v>256</v>
      </c>
      <c r="B899" t="s">
        <v>8</v>
      </c>
      <c r="C899" t="str">
        <f t="shared" si="191"/>
        <v>6T47694</v>
      </c>
      <c r="D899" t="str">
        <f t="shared" si="191"/>
        <v>6T47694</v>
      </c>
      <c r="E899" t="str">
        <f t="shared" si="191"/>
        <v>6T47694</v>
      </c>
      <c r="F899" t="str">
        <f>"Length [mm]"</f>
        <v>Length [mm]</v>
      </c>
      <c r="G899" t="str">
        <f>"472"</f>
        <v>472</v>
      </c>
    </row>
    <row r="900" spans="1:7">
      <c r="A900">
        <v>256</v>
      </c>
      <c r="B900" t="s">
        <v>8</v>
      </c>
      <c r="C900" t="str">
        <f t="shared" si="191"/>
        <v>6T47694</v>
      </c>
      <c r="D900" t="str">
        <f t="shared" si="191"/>
        <v>6T47694</v>
      </c>
      <c r="E900" t="str">
        <f t="shared" si="191"/>
        <v>6T47694</v>
      </c>
      <c r="F900" t="str">
        <f>"for article number"</f>
        <v>for article number</v>
      </c>
      <c r="G900" t="str">
        <f>"6T47694"</f>
        <v>6T47694</v>
      </c>
    </row>
    <row r="901" spans="1:7">
      <c r="A901">
        <v>257</v>
      </c>
      <c r="B901" t="s">
        <v>8</v>
      </c>
      <c r="C901" t="str">
        <f t="shared" ref="C901:E904" si="192">"6T47825"</f>
        <v>6T47825</v>
      </c>
      <c r="D901" t="str">
        <f t="shared" si="192"/>
        <v>6T47825</v>
      </c>
      <c r="E901" t="str">
        <f t="shared" si="192"/>
        <v>6T47825</v>
      </c>
      <c r="F901" t="str">
        <f>"Fitting Position"</f>
        <v>Fitting Position</v>
      </c>
      <c r="G901" t="str">
        <f>"Front Axle"</f>
        <v>Front Axle</v>
      </c>
    </row>
    <row r="902" spans="1:7">
      <c r="A902">
        <v>257</v>
      </c>
      <c r="B902" t="s">
        <v>8</v>
      </c>
      <c r="C902" t="str">
        <f t="shared" si="192"/>
        <v>6T47825</v>
      </c>
      <c r="D902" t="str">
        <f t="shared" si="192"/>
        <v>6T47825</v>
      </c>
      <c r="E902" t="str">
        <f t="shared" si="192"/>
        <v>6T47825</v>
      </c>
      <c r="F902" t="str">
        <f>"for article number"</f>
        <v>for article number</v>
      </c>
      <c r="G902" t="str">
        <f>"6T47825"</f>
        <v>6T47825</v>
      </c>
    </row>
    <row r="903" spans="1:7">
      <c r="A903">
        <v>257</v>
      </c>
      <c r="B903" t="s">
        <v>8</v>
      </c>
      <c r="C903" t="str">
        <f t="shared" si="192"/>
        <v>6T47825</v>
      </c>
      <c r="D903" t="str">
        <f t="shared" si="192"/>
        <v>6T47825</v>
      </c>
      <c r="E903" t="str">
        <f t="shared" si="192"/>
        <v>6T47825</v>
      </c>
      <c r="F903" t="str">
        <f>"Thread Measurement 1"</f>
        <v>Thread Measurement 1</v>
      </c>
      <c r="G903" t="str">
        <f>"M3/8-24"</f>
        <v>M3/8-24</v>
      </c>
    </row>
    <row r="904" spans="1:7">
      <c r="A904">
        <v>257</v>
      </c>
      <c r="B904" t="s">
        <v>8</v>
      </c>
      <c r="C904" t="str">
        <f t="shared" si="192"/>
        <v>6T47825</v>
      </c>
      <c r="D904" t="str">
        <f t="shared" si="192"/>
        <v>6T47825</v>
      </c>
      <c r="E904" t="str">
        <f t="shared" si="192"/>
        <v>6T47825</v>
      </c>
      <c r="F904" t="str">
        <f>"Thread Measurement 2"</f>
        <v>Thread Measurement 2</v>
      </c>
      <c r="G904" t="str">
        <f>"M3/8-24"</f>
        <v>M3/8-24</v>
      </c>
    </row>
    <row r="905" spans="1:7">
      <c r="A905">
        <v>258</v>
      </c>
      <c r="B905" t="s">
        <v>8</v>
      </c>
      <c r="C905" t="str">
        <f t="shared" ref="C905:E908" si="193">"6T46642"</f>
        <v>6T46642</v>
      </c>
      <c r="D905" t="str">
        <f t="shared" si="193"/>
        <v>6T46642</v>
      </c>
      <c r="E905" t="str">
        <f t="shared" si="193"/>
        <v>6T46642</v>
      </c>
      <c r="F905" t="str">
        <f>"for article number"</f>
        <v>for article number</v>
      </c>
      <c r="G905" t="str">
        <f>"6T46642"</f>
        <v>6T46642</v>
      </c>
    </row>
    <row r="906" spans="1:7">
      <c r="A906">
        <v>258</v>
      </c>
      <c r="B906" t="s">
        <v>8</v>
      </c>
      <c r="C906" t="str">
        <f t="shared" si="193"/>
        <v>6T46642</v>
      </c>
      <c r="D906" t="str">
        <f t="shared" si="193"/>
        <v>6T46642</v>
      </c>
      <c r="E906" t="str">
        <f t="shared" si="193"/>
        <v>6T46642</v>
      </c>
      <c r="F906" t="str">
        <f>"Thread Measurement 1"</f>
        <v>Thread Measurement 1</v>
      </c>
      <c r="G906" t="str">
        <f>"M10X1"</f>
        <v>M10X1</v>
      </c>
    </row>
    <row r="907" spans="1:7">
      <c r="A907">
        <v>258</v>
      </c>
      <c r="B907" t="s">
        <v>8</v>
      </c>
      <c r="C907" t="str">
        <f t="shared" si="193"/>
        <v>6T46642</v>
      </c>
      <c r="D907" t="str">
        <f t="shared" si="193"/>
        <v>6T46642</v>
      </c>
      <c r="E907" t="str">
        <f t="shared" si="193"/>
        <v>6T46642</v>
      </c>
      <c r="F907" t="str">
        <f>"Thread Measurement 2"</f>
        <v>Thread Measurement 2</v>
      </c>
      <c r="G907" t="str">
        <f>"M10X1"</f>
        <v>M10X1</v>
      </c>
    </row>
    <row r="908" spans="1:7">
      <c r="A908">
        <v>258</v>
      </c>
      <c r="B908" t="s">
        <v>8</v>
      </c>
      <c r="C908" t="str">
        <f t="shared" si="193"/>
        <v>6T46642</v>
      </c>
      <c r="D908" t="str">
        <f t="shared" si="193"/>
        <v>6T46642</v>
      </c>
      <c r="E908" t="str">
        <f t="shared" si="193"/>
        <v>6T46642</v>
      </c>
      <c r="F908" t="str">
        <f>"Length [mm]"</f>
        <v>Length [mm]</v>
      </c>
      <c r="G908" t="str">
        <f>"498"</f>
        <v>498</v>
      </c>
    </row>
    <row r="909" spans="1:7">
      <c r="A909">
        <v>259</v>
      </c>
      <c r="B909" t="s">
        <v>8</v>
      </c>
      <c r="C909" t="str">
        <f t="shared" ref="C909:E912" si="194">"6T46643"</f>
        <v>6T46643</v>
      </c>
      <c r="D909" t="str">
        <f t="shared" si="194"/>
        <v>6T46643</v>
      </c>
      <c r="E909" t="str">
        <f t="shared" si="194"/>
        <v>6T46643</v>
      </c>
      <c r="F909" t="str">
        <f>"Thread Measurement 2"</f>
        <v>Thread Measurement 2</v>
      </c>
      <c r="G909" t="str">
        <f>"F10X1"</f>
        <v>F10X1</v>
      </c>
    </row>
    <row r="910" spans="1:7">
      <c r="A910">
        <v>259</v>
      </c>
      <c r="B910" t="s">
        <v>8</v>
      </c>
      <c r="C910" t="str">
        <f t="shared" si="194"/>
        <v>6T46643</v>
      </c>
      <c r="D910" t="str">
        <f t="shared" si="194"/>
        <v>6T46643</v>
      </c>
      <c r="E910" t="str">
        <f t="shared" si="194"/>
        <v>6T46643</v>
      </c>
      <c r="F910" t="str">
        <f>"Length [mm]"</f>
        <v>Length [mm]</v>
      </c>
      <c r="G910" t="str">
        <f>"405"</f>
        <v>405</v>
      </c>
    </row>
    <row r="911" spans="1:7">
      <c r="A911">
        <v>259</v>
      </c>
      <c r="B911" t="s">
        <v>8</v>
      </c>
      <c r="C911" t="str">
        <f t="shared" si="194"/>
        <v>6T46643</v>
      </c>
      <c r="D911" t="str">
        <f t="shared" si="194"/>
        <v>6T46643</v>
      </c>
      <c r="E911" t="str">
        <f t="shared" si="194"/>
        <v>6T46643</v>
      </c>
      <c r="F911" t="str">
        <f>"for article number"</f>
        <v>for article number</v>
      </c>
      <c r="G911" t="str">
        <f>"6T46643"</f>
        <v>6T46643</v>
      </c>
    </row>
    <row r="912" spans="1:7">
      <c r="A912">
        <v>259</v>
      </c>
      <c r="B912" t="s">
        <v>8</v>
      </c>
      <c r="C912" t="str">
        <f t="shared" si="194"/>
        <v>6T46643</v>
      </c>
      <c r="D912" t="str">
        <f t="shared" si="194"/>
        <v>6T46643</v>
      </c>
      <c r="E912" t="str">
        <f t="shared" si="194"/>
        <v>6T46643</v>
      </c>
      <c r="F912" t="str">
        <f>"Thread Measurement 1"</f>
        <v>Thread Measurement 1</v>
      </c>
      <c r="G912" t="str">
        <f>"M10X1"</f>
        <v>M10X1</v>
      </c>
    </row>
    <row r="913" spans="1:7">
      <c r="A913">
        <v>260</v>
      </c>
      <c r="B913" t="s">
        <v>8</v>
      </c>
      <c r="C913" t="str">
        <f t="shared" ref="C913:E916" si="195">"6T46824"</f>
        <v>6T46824</v>
      </c>
      <c r="D913" t="str">
        <f t="shared" si="195"/>
        <v>6T46824</v>
      </c>
      <c r="E913" t="str">
        <f t="shared" si="195"/>
        <v>6T46824</v>
      </c>
      <c r="F913" t="str">
        <f>"for article number"</f>
        <v>for article number</v>
      </c>
      <c r="G913" t="str">
        <f>"6T46824"</f>
        <v>6T46824</v>
      </c>
    </row>
    <row r="914" spans="1:7">
      <c r="A914">
        <v>260</v>
      </c>
      <c r="B914" t="s">
        <v>8</v>
      </c>
      <c r="C914" t="str">
        <f t="shared" si="195"/>
        <v>6T46824</v>
      </c>
      <c r="D914" t="str">
        <f t="shared" si="195"/>
        <v>6T46824</v>
      </c>
      <c r="E914" t="str">
        <f t="shared" si="195"/>
        <v>6T46824</v>
      </c>
      <c r="F914" t="str">
        <f>"Thread Measurement 1"</f>
        <v>Thread Measurement 1</v>
      </c>
      <c r="G914" t="str">
        <f>"F10X1"</f>
        <v>F10X1</v>
      </c>
    </row>
    <row r="915" spans="1:7">
      <c r="A915">
        <v>260</v>
      </c>
      <c r="B915" t="s">
        <v>8</v>
      </c>
      <c r="C915" t="str">
        <f t="shared" si="195"/>
        <v>6T46824</v>
      </c>
      <c r="D915" t="str">
        <f t="shared" si="195"/>
        <v>6T46824</v>
      </c>
      <c r="E915" t="str">
        <f t="shared" si="195"/>
        <v>6T46824</v>
      </c>
      <c r="F915" t="str">
        <f>"Thread Measurement 2"</f>
        <v>Thread Measurement 2</v>
      </c>
      <c r="G915" t="str">
        <f>"M10X1,25"</f>
        <v>M10X1,25</v>
      </c>
    </row>
    <row r="916" spans="1:7">
      <c r="A916">
        <v>260</v>
      </c>
      <c r="B916" t="s">
        <v>8</v>
      </c>
      <c r="C916" t="str">
        <f t="shared" si="195"/>
        <v>6T46824</v>
      </c>
      <c r="D916" t="str">
        <f t="shared" si="195"/>
        <v>6T46824</v>
      </c>
      <c r="E916" t="str">
        <f t="shared" si="195"/>
        <v>6T46824</v>
      </c>
      <c r="F916" t="str">
        <f>"Length [mm]"</f>
        <v>Length [mm]</v>
      </c>
      <c r="G916" t="str">
        <f>"170"</f>
        <v>170</v>
      </c>
    </row>
    <row r="917" spans="1:7">
      <c r="A917">
        <v>261</v>
      </c>
      <c r="B917" t="s">
        <v>8</v>
      </c>
      <c r="C917" t="str">
        <f t="shared" ref="C917:E920" si="196">"6T46863"</f>
        <v>6T46863</v>
      </c>
      <c r="D917" t="str">
        <f t="shared" si="196"/>
        <v>6T46863</v>
      </c>
      <c r="E917" t="str">
        <f t="shared" si="196"/>
        <v>6T46863</v>
      </c>
      <c r="F917" t="str">
        <f>"Length [mm]"</f>
        <v>Length [mm]</v>
      </c>
      <c r="G917" t="str">
        <f>"525"</f>
        <v>525</v>
      </c>
    </row>
    <row r="918" spans="1:7">
      <c r="A918">
        <v>261</v>
      </c>
      <c r="B918" t="s">
        <v>8</v>
      </c>
      <c r="C918" t="str">
        <f t="shared" si="196"/>
        <v>6T46863</v>
      </c>
      <c r="D918" t="str">
        <f t="shared" si="196"/>
        <v>6T46863</v>
      </c>
      <c r="E918" t="str">
        <f t="shared" si="196"/>
        <v>6T46863</v>
      </c>
      <c r="F918" t="str">
        <f>"for article number"</f>
        <v>for article number</v>
      </c>
      <c r="G918" t="str">
        <f>"6T46863"</f>
        <v>6T46863</v>
      </c>
    </row>
    <row r="919" spans="1:7">
      <c r="A919">
        <v>261</v>
      </c>
      <c r="B919" t="s">
        <v>8</v>
      </c>
      <c r="C919" t="str">
        <f t="shared" si="196"/>
        <v>6T46863</v>
      </c>
      <c r="D919" t="str">
        <f t="shared" si="196"/>
        <v>6T46863</v>
      </c>
      <c r="E919" t="str">
        <f t="shared" si="196"/>
        <v>6T46863</v>
      </c>
      <c r="F919" t="str">
        <f>"Thread Measurement 1"</f>
        <v>Thread Measurement 1</v>
      </c>
      <c r="G919" t="str">
        <f>"M12X1"</f>
        <v>M12X1</v>
      </c>
    </row>
    <row r="920" spans="1:7">
      <c r="A920">
        <v>261</v>
      </c>
      <c r="B920" t="s">
        <v>8</v>
      </c>
      <c r="C920" t="str">
        <f t="shared" si="196"/>
        <v>6T46863</v>
      </c>
      <c r="D920" t="str">
        <f t="shared" si="196"/>
        <v>6T46863</v>
      </c>
      <c r="E920" t="str">
        <f t="shared" si="196"/>
        <v>6T46863</v>
      </c>
      <c r="F920" t="str">
        <f>"Thread Measurement 2"</f>
        <v>Thread Measurement 2</v>
      </c>
      <c r="G920" t="str">
        <f>"M12X1"</f>
        <v>M12X1</v>
      </c>
    </row>
    <row r="921" spans="1:7">
      <c r="A921">
        <v>262</v>
      </c>
      <c r="B921" t="s">
        <v>8</v>
      </c>
      <c r="C921" t="str">
        <f t="shared" ref="C921:E924" si="197">"6T46865"</f>
        <v>6T46865</v>
      </c>
      <c r="D921" t="str">
        <f t="shared" si="197"/>
        <v>6T46865</v>
      </c>
      <c r="E921" t="str">
        <f t="shared" si="197"/>
        <v>6T46865</v>
      </c>
      <c r="F921" t="str">
        <f>"Thread Measurement 2"</f>
        <v>Thread Measurement 2</v>
      </c>
      <c r="G921" t="str">
        <f>"F12X1"</f>
        <v>F12X1</v>
      </c>
    </row>
    <row r="922" spans="1:7">
      <c r="A922">
        <v>262</v>
      </c>
      <c r="B922" t="s">
        <v>8</v>
      </c>
      <c r="C922" t="str">
        <f t="shared" si="197"/>
        <v>6T46865</v>
      </c>
      <c r="D922" t="str">
        <f t="shared" si="197"/>
        <v>6T46865</v>
      </c>
      <c r="E922" t="str">
        <f t="shared" si="197"/>
        <v>6T46865</v>
      </c>
      <c r="F922" t="str">
        <f>"Thread Measurement 1"</f>
        <v>Thread Measurement 1</v>
      </c>
      <c r="G922" t="str">
        <f>"F12X1"</f>
        <v>F12X1</v>
      </c>
    </row>
    <row r="923" spans="1:7">
      <c r="A923">
        <v>262</v>
      </c>
      <c r="B923" t="s">
        <v>8</v>
      </c>
      <c r="C923" t="str">
        <f t="shared" si="197"/>
        <v>6T46865</v>
      </c>
      <c r="D923" t="str">
        <f t="shared" si="197"/>
        <v>6T46865</v>
      </c>
      <c r="E923" t="str">
        <f t="shared" si="197"/>
        <v>6T46865</v>
      </c>
      <c r="F923" t="str">
        <f>"Length [mm]"</f>
        <v>Length [mm]</v>
      </c>
      <c r="G923" t="str">
        <f>"525"</f>
        <v>525</v>
      </c>
    </row>
    <row r="924" spans="1:7">
      <c r="A924">
        <v>262</v>
      </c>
      <c r="B924" t="s">
        <v>8</v>
      </c>
      <c r="C924" t="str">
        <f t="shared" si="197"/>
        <v>6T46865</v>
      </c>
      <c r="D924" t="str">
        <f t="shared" si="197"/>
        <v>6T46865</v>
      </c>
      <c r="E924" t="str">
        <f t="shared" si="197"/>
        <v>6T46865</v>
      </c>
      <c r="F924" t="str">
        <f>"for article number"</f>
        <v>for article number</v>
      </c>
      <c r="G924" t="str">
        <f>"6T46865"</f>
        <v>6T46865</v>
      </c>
    </row>
    <row r="925" spans="1:7">
      <c r="A925">
        <v>263</v>
      </c>
      <c r="B925" t="s">
        <v>8</v>
      </c>
      <c r="C925" t="str">
        <f t="shared" ref="C925:E928" si="198">"6T46866"</f>
        <v>6T46866</v>
      </c>
      <c r="D925" t="str">
        <f t="shared" si="198"/>
        <v>6T46866</v>
      </c>
      <c r="E925" t="str">
        <f t="shared" si="198"/>
        <v>6T46866</v>
      </c>
      <c r="F925" t="str">
        <f>"Thread Measurement 2"</f>
        <v>Thread Measurement 2</v>
      </c>
      <c r="G925" t="str">
        <f>"M12X1"</f>
        <v>M12X1</v>
      </c>
    </row>
    <row r="926" spans="1:7">
      <c r="A926">
        <v>263</v>
      </c>
      <c r="B926" t="s">
        <v>8</v>
      </c>
      <c r="C926" t="str">
        <f t="shared" si="198"/>
        <v>6T46866</v>
      </c>
      <c r="D926" t="str">
        <f t="shared" si="198"/>
        <v>6T46866</v>
      </c>
      <c r="E926" t="str">
        <f t="shared" si="198"/>
        <v>6T46866</v>
      </c>
      <c r="F926" t="str">
        <f>"Length [mm]"</f>
        <v>Length [mm]</v>
      </c>
      <c r="G926" t="str">
        <f>"402"</f>
        <v>402</v>
      </c>
    </row>
    <row r="927" spans="1:7">
      <c r="A927">
        <v>263</v>
      </c>
      <c r="B927" t="s">
        <v>8</v>
      </c>
      <c r="C927" t="str">
        <f t="shared" si="198"/>
        <v>6T46866</v>
      </c>
      <c r="D927" t="str">
        <f t="shared" si="198"/>
        <v>6T46866</v>
      </c>
      <c r="E927" t="str">
        <f t="shared" si="198"/>
        <v>6T46866</v>
      </c>
      <c r="F927" t="str">
        <f>"for article number"</f>
        <v>for article number</v>
      </c>
      <c r="G927" t="str">
        <f>"6T46866"</f>
        <v>6T46866</v>
      </c>
    </row>
    <row r="928" spans="1:7">
      <c r="A928">
        <v>263</v>
      </c>
      <c r="B928" t="s">
        <v>8</v>
      </c>
      <c r="C928" t="str">
        <f t="shared" si="198"/>
        <v>6T46866</v>
      </c>
      <c r="D928" t="str">
        <f t="shared" si="198"/>
        <v>6T46866</v>
      </c>
      <c r="E928" t="str">
        <f t="shared" si="198"/>
        <v>6T46866</v>
      </c>
      <c r="F928" t="str">
        <f>"Thread Measurement 1"</f>
        <v>Thread Measurement 1</v>
      </c>
      <c r="G928" t="str">
        <f>"M12X1"</f>
        <v>M12X1</v>
      </c>
    </row>
    <row r="929" spans="1:7">
      <c r="A929">
        <v>264</v>
      </c>
      <c r="B929" t="s">
        <v>8</v>
      </c>
      <c r="C929" t="str">
        <f t="shared" ref="C929:E932" si="199">"6T46872"</f>
        <v>6T46872</v>
      </c>
      <c r="D929" t="str">
        <f t="shared" si="199"/>
        <v>6T46872</v>
      </c>
      <c r="E929" t="str">
        <f t="shared" si="199"/>
        <v>6T46872</v>
      </c>
      <c r="F929" t="str">
        <f>"Thread Measurement 2"</f>
        <v>Thread Measurement 2</v>
      </c>
      <c r="G929" t="str">
        <f>"M12X1"</f>
        <v>M12X1</v>
      </c>
    </row>
    <row r="930" spans="1:7">
      <c r="A930">
        <v>264</v>
      </c>
      <c r="B930" t="s">
        <v>8</v>
      </c>
      <c r="C930" t="str">
        <f t="shared" si="199"/>
        <v>6T46872</v>
      </c>
      <c r="D930" t="str">
        <f t="shared" si="199"/>
        <v>6T46872</v>
      </c>
      <c r="E930" t="str">
        <f t="shared" si="199"/>
        <v>6T46872</v>
      </c>
      <c r="F930" t="str">
        <f>"Thread Measurement 1"</f>
        <v>Thread Measurement 1</v>
      </c>
      <c r="G930" t="str">
        <f>"M12X1"</f>
        <v>M12X1</v>
      </c>
    </row>
    <row r="931" spans="1:7">
      <c r="A931">
        <v>264</v>
      </c>
      <c r="B931" t="s">
        <v>8</v>
      </c>
      <c r="C931" t="str">
        <f t="shared" si="199"/>
        <v>6T46872</v>
      </c>
      <c r="D931" t="str">
        <f t="shared" si="199"/>
        <v>6T46872</v>
      </c>
      <c r="E931" t="str">
        <f t="shared" si="199"/>
        <v>6T46872</v>
      </c>
      <c r="F931" t="str">
        <f>"for article number"</f>
        <v>for article number</v>
      </c>
      <c r="G931" t="str">
        <f>"6T46872"</f>
        <v>6T46872</v>
      </c>
    </row>
    <row r="932" spans="1:7">
      <c r="A932">
        <v>264</v>
      </c>
      <c r="B932" t="s">
        <v>8</v>
      </c>
      <c r="C932" t="str">
        <f t="shared" si="199"/>
        <v>6T46872</v>
      </c>
      <c r="D932" t="str">
        <f t="shared" si="199"/>
        <v>6T46872</v>
      </c>
      <c r="E932" t="str">
        <f t="shared" si="199"/>
        <v>6T46872</v>
      </c>
      <c r="F932" t="str">
        <f>"Length [mm]"</f>
        <v>Length [mm]</v>
      </c>
      <c r="G932" t="str">
        <f>"390"</f>
        <v>390</v>
      </c>
    </row>
    <row r="933" spans="1:7">
      <c r="A933">
        <v>265</v>
      </c>
      <c r="B933" t="s">
        <v>8</v>
      </c>
      <c r="C933" t="str">
        <f t="shared" ref="C933:E936" si="200">"6T46873"</f>
        <v>6T46873</v>
      </c>
      <c r="D933" t="str">
        <f t="shared" si="200"/>
        <v>6T46873</v>
      </c>
      <c r="E933" t="str">
        <f t="shared" si="200"/>
        <v>6T46873</v>
      </c>
      <c r="F933" t="str">
        <f>"Length [mm]"</f>
        <v>Length [mm]</v>
      </c>
      <c r="G933" t="str">
        <f>"325"</f>
        <v>325</v>
      </c>
    </row>
    <row r="934" spans="1:7">
      <c r="A934">
        <v>265</v>
      </c>
      <c r="B934" t="s">
        <v>8</v>
      </c>
      <c r="C934" t="str">
        <f t="shared" si="200"/>
        <v>6T46873</v>
      </c>
      <c r="D934" t="str">
        <f t="shared" si="200"/>
        <v>6T46873</v>
      </c>
      <c r="E934" t="str">
        <f t="shared" si="200"/>
        <v>6T46873</v>
      </c>
      <c r="F934" t="str">
        <f>"for article number"</f>
        <v>for article number</v>
      </c>
      <c r="G934" t="str">
        <f>"6T46873"</f>
        <v>6T46873</v>
      </c>
    </row>
    <row r="935" spans="1:7">
      <c r="A935">
        <v>265</v>
      </c>
      <c r="B935" t="s">
        <v>8</v>
      </c>
      <c r="C935" t="str">
        <f t="shared" si="200"/>
        <v>6T46873</v>
      </c>
      <c r="D935" t="str">
        <f t="shared" si="200"/>
        <v>6T46873</v>
      </c>
      <c r="E935" t="str">
        <f t="shared" si="200"/>
        <v>6T46873</v>
      </c>
      <c r="F935" t="str">
        <f>"Thread Measurement 1"</f>
        <v>Thread Measurement 1</v>
      </c>
      <c r="G935" t="str">
        <f>"M12X1"</f>
        <v>M12X1</v>
      </c>
    </row>
    <row r="936" spans="1:7">
      <c r="A936">
        <v>265</v>
      </c>
      <c r="B936" t="s">
        <v>8</v>
      </c>
      <c r="C936" t="str">
        <f t="shared" si="200"/>
        <v>6T46873</v>
      </c>
      <c r="D936" t="str">
        <f t="shared" si="200"/>
        <v>6T46873</v>
      </c>
      <c r="E936" t="str">
        <f t="shared" si="200"/>
        <v>6T46873</v>
      </c>
      <c r="F936" t="str">
        <f>"Thread Measurement 2"</f>
        <v>Thread Measurement 2</v>
      </c>
      <c r="G936" t="str">
        <f>"M12X1"</f>
        <v>M12X1</v>
      </c>
    </row>
    <row r="937" spans="1:7">
      <c r="A937">
        <v>266</v>
      </c>
      <c r="B937" t="s">
        <v>8</v>
      </c>
      <c r="C937" t="str">
        <f t="shared" ref="C937:E940" si="201">"6T46874"</f>
        <v>6T46874</v>
      </c>
      <c r="D937" t="str">
        <f t="shared" si="201"/>
        <v>6T46874</v>
      </c>
      <c r="E937" t="str">
        <f t="shared" si="201"/>
        <v>6T46874</v>
      </c>
      <c r="F937" t="str">
        <f>"for article number"</f>
        <v>for article number</v>
      </c>
      <c r="G937" t="str">
        <f>"6T46874"</f>
        <v>6T46874</v>
      </c>
    </row>
    <row r="938" spans="1:7">
      <c r="A938">
        <v>266</v>
      </c>
      <c r="B938" t="s">
        <v>8</v>
      </c>
      <c r="C938" t="str">
        <f t="shared" si="201"/>
        <v>6T46874</v>
      </c>
      <c r="D938" t="str">
        <f t="shared" si="201"/>
        <v>6T46874</v>
      </c>
      <c r="E938" t="str">
        <f t="shared" si="201"/>
        <v>6T46874</v>
      </c>
      <c r="F938" t="str">
        <f>"Thread Measurement 1"</f>
        <v>Thread Measurement 1</v>
      </c>
      <c r="G938" t="str">
        <f>"M12X1"</f>
        <v>M12X1</v>
      </c>
    </row>
    <row r="939" spans="1:7">
      <c r="A939">
        <v>266</v>
      </c>
      <c r="B939" t="s">
        <v>8</v>
      </c>
      <c r="C939" t="str">
        <f t="shared" si="201"/>
        <v>6T46874</v>
      </c>
      <c r="D939" t="str">
        <f t="shared" si="201"/>
        <v>6T46874</v>
      </c>
      <c r="E939" t="str">
        <f t="shared" si="201"/>
        <v>6T46874</v>
      </c>
      <c r="F939" t="str">
        <f>"Length [mm]"</f>
        <v>Length [mm]</v>
      </c>
      <c r="G939" t="str">
        <f>"400"</f>
        <v>400</v>
      </c>
    </row>
    <row r="940" spans="1:7">
      <c r="A940">
        <v>266</v>
      </c>
      <c r="B940" t="s">
        <v>8</v>
      </c>
      <c r="C940" t="str">
        <f t="shared" si="201"/>
        <v>6T46874</v>
      </c>
      <c r="D940" t="str">
        <f t="shared" si="201"/>
        <v>6T46874</v>
      </c>
      <c r="E940" t="str">
        <f t="shared" si="201"/>
        <v>6T46874</v>
      </c>
      <c r="F940" t="str">
        <f>"Thread Measurement 2"</f>
        <v>Thread Measurement 2</v>
      </c>
      <c r="G940" t="str">
        <f>"M12X1"</f>
        <v>M12X1</v>
      </c>
    </row>
    <row r="941" spans="1:7">
      <c r="A941">
        <v>267</v>
      </c>
      <c r="B941" t="s">
        <v>8</v>
      </c>
      <c r="C941" t="str">
        <f t="shared" ref="C941:E944" si="202">"6T46968"</f>
        <v>6T46968</v>
      </c>
      <c r="D941" t="str">
        <f t="shared" si="202"/>
        <v>6T46968</v>
      </c>
      <c r="E941" t="str">
        <f t="shared" si="202"/>
        <v>6T46968</v>
      </c>
      <c r="F941" t="str">
        <f>"Length [mm]"</f>
        <v>Length [mm]</v>
      </c>
      <c r="G941" t="str">
        <f>"400"</f>
        <v>400</v>
      </c>
    </row>
    <row r="942" spans="1:7">
      <c r="A942">
        <v>267</v>
      </c>
      <c r="B942" t="s">
        <v>8</v>
      </c>
      <c r="C942" t="str">
        <f t="shared" si="202"/>
        <v>6T46968</v>
      </c>
      <c r="D942" t="str">
        <f t="shared" si="202"/>
        <v>6T46968</v>
      </c>
      <c r="E942" t="str">
        <f t="shared" si="202"/>
        <v>6T46968</v>
      </c>
      <c r="F942" t="str">
        <f>"for article number"</f>
        <v>for article number</v>
      </c>
      <c r="G942" t="str">
        <f>"6T46968"</f>
        <v>6T46968</v>
      </c>
    </row>
    <row r="943" spans="1:7">
      <c r="A943">
        <v>267</v>
      </c>
      <c r="B943" t="s">
        <v>8</v>
      </c>
      <c r="C943" t="str">
        <f t="shared" si="202"/>
        <v>6T46968</v>
      </c>
      <c r="D943" t="str">
        <f t="shared" si="202"/>
        <v>6T46968</v>
      </c>
      <c r="E943" t="str">
        <f t="shared" si="202"/>
        <v>6T46968</v>
      </c>
      <c r="F943" t="str">
        <f>"Thread Measurement 1"</f>
        <v>Thread Measurement 1</v>
      </c>
      <c r="G943" t="str">
        <f>"F12X1"</f>
        <v>F12X1</v>
      </c>
    </row>
    <row r="944" spans="1:7">
      <c r="A944">
        <v>267</v>
      </c>
      <c r="B944" t="s">
        <v>8</v>
      </c>
      <c r="C944" t="str">
        <f t="shared" si="202"/>
        <v>6T46968</v>
      </c>
      <c r="D944" t="str">
        <f t="shared" si="202"/>
        <v>6T46968</v>
      </c>
      <c r="E944" t="str">
        <f t="shared" si="202"/>
        <v>6T46968</v>
      </c>
      <c r="F944" t="str">
        <f>"Thread Measurement 2"</f>
        <v>Thread Measurement 2</v>
      </c>
      <c r="G944" t="str">
        <f>"M12X1"</f>
        <v>M12X1</v>
      </c>
    </row>
    <row r="945" spans="1:7">
      <c r="A945">
        <v>268</v>
      </c>
      <c r="B945" t="s">
        <v>8</v>
      </c>
      <c r="C945" t="str">
        <f t="shared" ref="C945:E948" si="203">"6T46969"</f>
        <v>6T46969</v>
      </c>
      <c r="D945" t="str">
        <f t="shared" si="203"/>
        <v>6T46969</v>
      </c>
      <c r="E945" t="str">
        <f t="shared" si="203"/>
        <v>6T46969</v>
      </c>
      <c r="F945" t="str">
        <f>"Thread Measurement 2"</f>
        <v>Thread Measurement 2</v>
      </c>
      <c r="G945" t="str">
        <f>"F12X1"</f>
        <v>F12X1</v>
      </c>
    </row>
    <row r="946" spans="1:7">
      <c r="A946">
        <v>268</v>
      </c>
      <c r="B946" t="s">
        <v>8</v>
      </c>
      <c r="C946" t="str">
        <f t="shared" si="203"/>
        <v>6T46969</v>
      </c>
      <c r="D946" t="str">
        <f t="shared" si="203"/>
        <v>6T46969</v>
      </c>
      <c r="E946" t="str">
        <f t="shared" si="203"/>
        <v>6T46969</v>
      </c>
      <c r="F946" t="str">
        <f>"Length [mm]"</f>
        <v>Length [mm]</v>
      </c>
      <c r="G946" t="str">
        <f>"300"</f>
        <v>300</v>
      </c>
    </row>
    <row r="947" spans="1:7">
      <c r="A947">
        <v>268</v>
      </c>
      <c r="B947" t="s">
        <v>8</v>
      </c>
      <c r="C947" t="str">
        <f t="shared" si="203"/>
        <v>6T46969</v>
      </c>
      <c r="D947" t="str">
        <f t="shared" si="203"/>
        <v>6T46969</v>
      </c>
      <c r="E947" t="str">
        <f t="shared" si="203"/>
        <v>6T46969</v>
      </c>
      <c r="F947" t="str">
        <f>"for article number"</f>
        <v>for article number</v>
      </c>
      <c r="G947" t="str">
        <f>"6T46969"</f>
        <v>6T46969</v>
      </c>
    </row>
    <row r="948" spans="1:7">
      <c r="A948">
        <v>268</v>
      </c>
      <c r="B948" t="s">
        <v>8</v>
      </c>
      <c r="C948" t="str">
        <f t="shared" si="203"/>
        <v>6T46969</v>
      </c>
      <c r="D948" t="str">
        <f t="shared" si="203"/>
        <v>6T46969</v>
      </c>
      <c r="E948" t="str">
        <f t="shared" si="203"/>
        <v>6T46969</v>
      </c>
      <c r="F948" t="str">
        <f>"Thread Measurement 1"</f>
        <v>Thread Measurement 1</v>
      </c>
      <c r="G948" t="str">
        <f>"M12X1"</f>
        <v>M12X1</v>
      </c>
    </row>
    <row r="949" spans="1:7">
      <c r="A949">
        <v>269</v>
      </c>
      <c r="B949" t="s">
        <v>8</v>
      </c>
      <c r="C949" t="str">
        <f t="shared" ref="C949:E952" si="204">"6T46978"</f>
        <v>6T46978</v>
      </c>
      <c r="D949" t="str">
        <f t="shared" si="204"/>
        <v>6T46978</v>
      </c>
      <c r="E949" t="str">
        <f t="shared" si="204"/>
        <v>6T46978</v>
      </c>
      <c r="F949" t="str">
        <f>"Length [mm]"</f>
        <v>Length [mm]</v>
      </c>
      <c r="G949" t="str">
        <f>"370"</f>
        <v>370</v>
      </c>
    </row>
    <row r="950" spans="1:7">
      <c r="A950">
        <v>269</v>
      </c>
      <c r="B950" t="s">
        <v>8</v>
      </c>
      <c r="C950" t="str">
        <f t="shared" si="204"/>
        <v>6T46978</v>
      </c>
      <c r="D950" t="str">
        <f t="shared" si="204"/>
        <v>6T46978</v>
      </c>
      <c r="E950" t="str">
        <f t="shared" si="204"/>
        <v>6T46978</v>
      </c>
      <c r="F950" t="str">
        <f>"for article number"</f>
        <v>for article number</v>
      </c>
      <c r="G950" t="str">
        <f>"6T46978"</f>
        <v>6T46978</v>
      </c>
    </row>
    <row r="951" spans="1:7">
      <c r="A951">
        <v>269</v>
      </c>
      <c r="B951" t="s">
        <v>8</v>
      </c>
      <c r="C951" t="str">
        <f t="shared" si="204"/>
        <v>6T46978</v>
      </c>
      <c r="D951" t="str">
        <f t="shared" si="204"/>
        <v>6T46978</v>
      </c>
      <c r="E951" t="str">
        <f t="shared" si="204"/>
        <v>6T46978</v>
      </c>
      <c r="F951" t="str">
        <f>"Thread Measurement 1"</f>
        <v>Thread Measurement 1</v>
      </c>
      <c r="G951" t="str">
        <f>"M20x1,5"</f>
        <v>M20x1,5</v>
      </c>
    </row>
    <row r="952" spans="1:7">
      <c r="A952">
        <v>269</v>
      </c>
      <c r="B952" t="s">
        <v>8</v>
      </c>
      <c r="C952" t="str">
        <f t="shared" si="204"/>
        <v>6T46978</v>
      </c>
      <c r="D952" t="str">
        <f t="shared" si="204"/>
        <v>6T46978</v>
      </c>
      <c r="E952" t="str">
        <f t="shared" si="204"/>
        <v>6T46978</v>
      </c>
      <c r="F952" t="str">
        <f>"Thread Measurement 2"</f>
        <v>Thread Measurement 2</v>
      </c>
      <c r="G952" t="str">
        <f>"D12"</f>
        <v>D12</v>
      </c>
    </row>
    <row r="953" spans="1:7">
      <c r="A953">
        <v>270</v>
      </c>
      <c r="B953" t="s">
        <v>8</v>
      </c>
      <c r="C953" t="str">
        <f t="shared" ref="C953:E956" si="205">"6T47942"</f>
        <v>6T47942</v>
      </c>
      <c r="D953" t="str">
        <f t="shared" si="205"/>
        <v>6T47942</v>
      </c>
      <c r="E953" t="str">
        <f t="shared" si="205"/>
        <v>6T47942</v>
      </c>
      <c r="F953" t="str">
        <f>"Length [mm]"</f>
        <v>Length [mm]</v>
      </c>
      <c r="G953" t="str">
        <f>"490"</f>
        <v>490</v>
      </c>
    </row>
    <row r="954" spans="1:7">
      <c r="A954">
        <v>270</v>
      </c>
      <c r="B954" t="s">
        <v>8</v>
      </c>
      <c r="C954" t="str">
        <f t="shared" si="205"/>
        <v>6T47942</v>
      </c>
      <c r="D954" t="str">
        <f t="shared" si="205"/>
        <v>6T47942</v>
      </c>
      <c r="E954" t="str">
        <f t="shared" si="205"/>
        <v>6T47942</v>
      </c>
      <c r="F954" t="str">
        <f>"for article number"</f>
        <v>for article number</v>
      </c>
      <c r="G954" t="str">
        <f>"6T47942"</f>
        <v>6T47942</v>
      </c>
    </row>
    <row r="955" spans="1:7">
      <c r="A955">
        <v>270</v>
      </c>
      <c r="B955" t="s">
        <v>8</v>
      </c>
      <c r="C955" t="str">
        <f t="shared" si="205"/>
        <v>6T47942</v>
      </c>
      <c r="D955" t="str">
        <f t="shared" si="205"/>
        <v>6T47942</v>
      </c>
      <c r="E955" t="str">
        <f t="shared" si="205"/>
        <v>6T47942</v>
      </c>
      <c r="F955" t="str">
        <f>"Thread Measurement 1"</f>
        <v>Thread Measurement 1</v>
      </c>
      <c r="G955" t="str">
        <f>"F10X1"</f>
        <v>F10X1</v>
      </c>
    </row>
    <row r="956" spans="1:7">
      <c r="A956">
        <v>270</v>
      </c>
      <c r="B956" t="s">
        <v>8</v>
      </c>
      <c r="C956" t="str">
        <f t="shared" si="205"/>
        <v>6T47942</v>
      </c>
      <c r="D956" t="str">
        <f t="shared" si="205"/>
        <v>6T47942</v>
      </c>
      <c r="E956" t="str">
        <f t="shared" si="205"/>
        <v>6T47942</v>
      </c>
      <c r="F956" t="str">
        <f>"Thread Measurement 2"</f>
        <v>Thread Measurement 2</v>
      </c>
      <c r="G956" t="str">
        <f>"M10X1"</f>
        <v>M10X1</v>
      </c>
    </row>
    <row r="957" spans="1:7">
      <c r="A957">
        <v>271</v>
      </c>
      <c r="B957" t="s">
        <v>8</v>
      </c>
      <c r="C957" t="str">
        <f t="shared" ref="C957:E960" si="206">"6T47945"</f>
        <v>6T47945</v>
      </c>
      <c r="D957" t="str">
        <f t="shared" si="206"/>
        <v>6T47945</v>
      </c>
      <c r="E957" t="str">
        <f t="shared" si="206"/>
        <v>6T47945</v>
      </c>
      <c r="F957" t="str">
        <f>"for article number"</f>
        <v>for article number</v>
      </c>
      <c r="G957" t="str">
        <f>"6T47945"</f>
        <v>6T47945</v>
      </c>
    </row>
    <row r="958" spans="1:7">
      <c r="A958">
        <v>271</v>
      </c>
      <c r="B958" t="s">
        <v>8</v>
      </c>
      <c r="C958" t="str">
        <f t="shared" si="206"/>
        <v>6T47945</v>
      </c>
      <c r="D958" t="str">
        <f t="shared" si="206"/>
        <v>6T47945</v>
      </c>
      <c r="E958" t="str">
        <f t="shared" si="206"/>
        <v>6T47945</v>
      </c>
      <c r="F958" t="str">
        <f>"Thread Measurement 1"</f>
        <v>Thread Measurement 1</v>
      </c>
      <c r="G958" t="str">
        <f>"F10X1"</f>
        <v>F10X1</v>
      </c>
    </row>
    <row r="959" spans="1:7">
      <c r="A959">
        <v>271</v>
      </c>
      <c r="B959" t="s">
        <v>8</v>
      </c>
      <c r="C959" t="str">
        <f t="shared" si="206"/>
        <v>6T47945</v>
      </c>
      <c r="D959" t="str">
        <f t="shared" si="206"/>
        <v>6T47945</v>
      </c>
      <c r="E959" t="str">
        <f t="shared" si="206"/>
        <v>6T47945</v>
      </c>
      <c r="F959" t="str">
        <f>"Length [mm]"</f>
        <v>Length [mm]</v>
      </c>
      <c r="G959" t="str">
        <f>"260"</f>
        <v>260</v>
      </c>
    </row>
    <row r="960" spans="1:7">
      <c r="A960">
        <v>271</v>
      </c>
      <c r="B960" t="s">
        <v>8</v>
      </c>
      <c r="C960" t="str">
        <f t="shared" si="206"/>
        <v>6T47945</v>
      </c>
      <c r="D960" t="str">
        <f t="shared" si="206"/>
        <v>6T47945</v>
      </c>
      <c r="E960" t="str">
        <f t="shared" si="206"/>
        <v>6T47945</v>
      </c>
      <c r="F960" t="str">
        <f>"Thread Measurement 2"</f>
        <v>Thread Measurement 2</v>
      </c>
      <c r="G960" t="str">
        <f>"F10X1"</f>
        <v>F10X1</v>
      </c>
    </row>
    <row r="961" spans="1:7">
      <c r="A961">
        <v>272</v>
      </c>
      <c r="B961" t="s">
        <v>8</v>
      </c>
      <c r="C961" t="str">
        <f t="shared" ref="C961:E964" si="207">"6T47946"</f>
        <v>6T47946</v>
      </c>
      <c r="D961" t="str">
        <f t="shared" si="207"/>
        <v>6T47946</v>
      </c>
      <c r="E961" t="str">
        <f t="shared" si="207"/>
        <v>6T47946</v>
      </c>
      <c r="F961" t="str">
        <f>"Length [mm]"</f>
        <v>Length [mm]</v>
      </c>
      <c r="G961" t="str">
        <f>"527"</f>
        <v>527</v>
      </c>
    </row>
    <row r="962" spans="1:7">
      <c r="A962">
        <v>272</v>
      </c>
      <c r="B962" t="s">
        <v>8</v>
      </c>
      <c r="C962" t="str">
        <f t="shared" si="207"/>
        <v>6T47946</v>
      </c>
      <c r="D962" t="str">
        <f t="shared" si="207"/>
        <v>6T47946</v>
      </c>
      <c r="E962" t="str">
        <f t="shared" si="207"/>
        <v>6T47946</v>
      </c>
      <c r="F962" t="str">
        <f>"for article number"</f>
        <v>for article number</v>
      </c>
      <c r="G962" t="str">
        <f>"6T47946"</f>
        <v>6T47946</v>
      </c>
    </row>
    <row r="963" spans="1:7">
      <c r="A963">
        <v>272</v>
      </c>
      <c r="B963" t="s">
        <v>8</v>
      </c>
      <c r="C963" t="str">
        <f t="shared" si="207"/>
        <v>6T47946</v>
      </c>
      <c r="D963" t="str">
        <f t="shared" si="207"/>
        <v>6T47946</v>
      </c>
      <c r="E963" t="str">
        <f t="shared" si="207"/>
        <v>6T47946</v>
      </c>
      <c r="F963" t="str">
        <f>"Thread Measurement 1"</f>
        <v>Thread Measurement 1</v>
      </c>
      <c r="G963" t="str">
        <f>"F10X1"</f>
        <v>F10X1</v>
      </c>
    </row>
    <row r="964" spans="1:7">
      <c r="A964">
        <v>272</v>
      </c>
      <c r="B964" t="s">
        <v>8</v>
      </c>
      <c r="C964" t="str">
        <f t="shared" si="207"/>
        <v>6T47946</v>
      </c>
      <c r="D964" t="str">
        <f t="shared" si="207"/>
        <v>6T47946</v>
      </c>
      <c r="E964" t="str">
        <f t="shared" si="207"/>
        <v>6T47946</v>
      </c>
      <c r="F964" t="str">
        <f>"Thread Measurement 2"</f>
        <v>Thread Measurement 2</v>
      </c>
      <c r="G964" t="str">
        <f>"F10X1"</f>
        <v>F10X1</v>
      </c>
    </row>
    <row r="965" spans="1:7">
      <c r="A965">
        <v>273</v>
      </c>
      <c r="B965" t="s">
        <v>8</v>
      </c>
      <c r="C965" t="str">
        <f t="shared" ref="C965:E968" si="208">"6T47985"</f>
        <v>6T47985</v>
      </c>
      <c r="D965" t="str">
        <f t="shared" si="208"/>
        <v>6T47985</v>
      </c>
      <c r="E965" t="str">
        <f t="shared" si="208"/>
        <v>6T47985</v>
      </c>
      <c r="F965" t="str">
        <f>"Length [mm]"</f>
        <v>Length [mm]</v>
      </c>
      <c r="G965" t="str">
        <f>"645"</f>
        <v>645</v>
      </c>
    </row>
    <row r="966" spans="1:7">
      <c r="A966">
        <v>273</v>
      </c>
      <c r="B966" t="s">
        <v>8</v>
      </c>
      <c r="C966" t="str">
        <f t="shared" si="208"/>
        <v>6T47985</v>
      </c>
      <c r="D966" t="str">
        <f t="shared" si="208"/>
        <v>6T47985</v>
      </c>
      <c r="E966" t="str">
        <f t="shared" si="208"/>
        <v>6T47985</v>
      </c>
      <c r="F966" t="str">
        <f>"for article number"</f>
        <v>for article number</v>
      </c>
      <c r="G966" t="str">
        <f>"6T47985"</f>
        <v>6T47985</v>
      </c>
    </row>
    <row r="967" spans="1:7">
      <c r="A967">
        <v>273</v>
      </c>
      <c r="B967" t="s">
        <v>8</v>
      </c>
      <c r="C967" t="str">
        <f t="shared" si="208"/>
        <v>6T47985</v>
      </c>
      <c r="D967" t="str">
        <f t="shared" si="208"/>
        <v>6T47985</v>
      </c>
      <c r="E967" t="str">
        <f t="shared" si="208"/>
        <v>6T47985</v>
      </c>
      <c r="F967" t="str">
        <f>"Thread Measurement 1"</f>
        <v>Thread Measurement 1</v>
      </c>
      <c r="G967" t="str">
        <f>"F10X1"</f>
        <v>F10X1</v>
      </c>
    </row>
    <row r="968" spans="1:7">
      <c r="A968">
        <v>273</v>
      </c>
      <c r="B968" t="s">
        <v>8</v>
      </c>
      <c r="C968" t="str">
        <f t="shared" si="208"/>
        <v>6T47985</v>
      </c>
      <c r="D968" t="str">
        <f t="shared" si="208"/>
        <v>6T47985</v>
      </c>
      <c r="E968" t="str">
        <f t="shared" si="208"/>
        <v>6T47985</v>
      </c>
      <c r="F968" t="str">
        <f>"Thread Measurement 2"</f>
        <v>Thread Measurement 2</v>
      </c>
      <c r="G968" t="str">
        <f>"o 10"</f>
        <v>o 10</v>
      </c>
    </row>
    <row r="969" spans="1:7">
      <c r="A969">
        <v>274</v>
      </c>
      <c r="B969" t="s">
        <v>8</v>
      </c>
      <c r="C969" t="str">
        <f t="shared" ref="C969:E972" si="209">"6T47986"</f>
        <v>6T47986</v>
      </c>
      <c r="D969" t="str">
        <f t="shared" si="209"/>
        <v>6T47986</v>
      </c>
      <c r="E969" t="str">
        <f t="shared" si="209"/>
        <v>6T47986</v>
      </c>
      <c r="F969" t="str">
        <f>"Thread Measurement 1"</f>
        <v>Thread Measurement 1</v>
      </c>
      <c r="G969" t="str">
        <f>"F10X1"</f>
        <v>F10X1</v>
      </c>
    </row>
    <row r="970" spans="1:7">
      <c r="A970">
        <v>274</v>
      </c>
      <c r="B970" t="s">
        <v>8</v>
      </c>
      <c r="C970" t="str">
        <f t="shared" si="209"/>
        <v>6T47986</v>
      </c>
      <c r="D970" t="str">
        <f t="shared" si="209"/>
        <v>6T47986</v>
      </c>
      <c r="E970" t="str">
        <f t="shared" si="209"/>
        <v>6T47986</v>
      </c>
      <c r="F970" t="str">
        <f>"for article number"</f>
        <v>for article number</v>
      </c>
      <c r="G970" t="str">
        <f>"6T47986"</f>
        <v>6T47986</v>
      </c>
    </row>
    <row r="971" spans="1:7">
      <c r="A971">
        <v>274</v>
      </c>
      <c r="B971" t="s">
        <v>8</v>
      </c>
      <c r="C971" t="str">
        <f t="shared" si="209"/>
        <v>6T47986</v>
      </c>
      <c r="D971" t="str">
        <f t="shared" si="209"/>
        <v>6T47986</v>
      </c>
      <c r="E971" t="str">
        <f t="shared" si="209"/>
        <v>6T47986</v>
      </c>
      <c r="F971" t="str">
        <f>"Length [mm]"</f>
        <v>Length [mm]</v>
      </c>
      <c r="G971" t="str">
        <f>"645"</f>
        <v>645</v>
      </c>
    </row>
    <row r="972" spans="1:7">
      <c r="A972">
        <v>274</v>
      </c>
      <c r="B972" t="s">
        <v>8</v>
      </c>
      <c r="C972" t="str">
        <f t="shared" si="209"/>
        <v>6T47986</v>
      </c>
      <c r="D972" t="str">
        <f t="shared" si="209"/>
        <v>6T47986</v>
      </c>
      <c r="E972" t="str">
        <f t="shared" si="209"/>
        <v>6T47986</v>
      </c>
      <c r="F972" t="str">
        <f>"Thread Measurement 2"</f>
        <v>Thread Measurement 2</v>
      </c>
      <c r="G972" t="str">
        <f>"o 10"</f>
        <v>o 10</v>
      </c>
    </row>
    <row r="973" spans="1:7">
      <c r="A973">
        <v>275</v>
      </c>
      <c r="B973" t="s">
        <v>8</v>
      </c>
      <c r="C973" t="str">
        <f t="shared" ref="C973:E976" si="210">"6T47987"</f>
        <v>6T47987</v>
      </c>
      <c r="D973" t="str">
        <f t="shared" si="210"/>
        <v>6T47987</v>
      </c>
      <c r="E973" t="str">
        <f t="shared" si="210"/>
        <v>6T47987</v>
      </c>
      <c r="F973" t="str">
        <f>"Length [mm]"</f>
        <v>Length [mm]</v>
      </c>
      <c r="G973" t="str">
        <f>"645"</f>
        <v>645</v>
      </c>
    </row>
    <row r="974" spans="1:7">
      <c r="A974">
        <v>275</v>
      </c>
      <c r="B974" t="s">
        <v>8</v>
      </c>
      <c r="C974" t="str">
        <f t="shared" si="210"/>
        <v>6T47987</v>
      </c>
      <c r="D974" t="str">
        <f t="shared" si="210"/>
        <v>6T47987</v>
      </c>
      <c r="E974" t="str">
        <f t="shared" si="210"/>
        <v>6T47987</v>
      </c>
      <c r="F974" t="str">
        <f>"for article number"</f>
        <v>for article number</v>
      </c>
      <c r="G974" t="str">
        <f>"6T47987"</f>
        <v>6T47987</v>
      </c>
    </row>
    <row r="975" spans="1:7">
      <c r="A975">
        <v>275</v>
      </c>
      <c r="B975" t="s">
        <v>8</v>
      </c>
      <c r="C975" t="str">
        <f t="shared" si="210"/>
        <v>6T47987</v>
      </c>
      <c r="D975" t="str">
        <f t="shared" si="210"/>
        <v>6T47987</v>
      </c>
      <c r="E975" t="str">
        <f t="shared" si="210"/>
        <v>6T47987</v>
      </c>
      <c r="F975" t="str">
        <f>"Thread Measurement 1"</f>
        <v>Thread Measurement 1</v>
      </c>
      <c r="G975" t="str">
        <f>"F10X1"</f>
        <v>F10X1</v>
      </c>
    </row>
    <row r="976" spans="1:7">
      <c r="A976">
        <v>275</v>
      </c>
      <c r="B976" t="s">
        <v>8</v>
      </c>
      <c r="C976" t="str">
        <f t="shared" si="210"/>
        <v>6T47987</v>
      </c>
      <c r="D976" t="str">
        <f t="shared" si="210"/>
        <v>6T47987</v>
      </c>
      <c r="E976" t="str">
        <f t="shared" si="210"/>
        <v>6T47987</v>
      </c>
      <c r="F976" t="str">
        <f>"Thread Measurement 2"</f>
        <v>Thread Measurement 2</v>
      </c>
      <c r="G976" t="str">
        <f>"o 10"</f>
        <v>o 10</v>
      </c>
    </row>
    <row r="977" spans="1:7">
      <c r="A977">
        <v>276</v>
      </c>
      <c r="B977" t="s">
        <v>8</v>
      </c>
      <c r="C977" t="str">
        <f t="shared" ref="C977:E980" si="211">"6T47988"</f>
        <v>6T47988</v>
      </c>
      <c r="D977" t="str">
        <f t="shared" si="211"/>
        <v>6T47988</v>
      </c>
      <c r="E977" t="str">
        <f t="shared" si="211"/>
        <v>6T47988</v>
      </c>
      <c r="F977" t="str">
        <f>"Thread Measurement 2"</f>
        <v>Thread Measurement 2</v>
      </c>
      <c r="G977" t="str">
        <f>"o 10"</f>
        <v>o 10</v>
      </c>
    </row>
    <row r="978" spans="1:7">
      <c r="A978">
        <v>276</v>
      </c>
      <c r="B978" t="s">
        <v>8</v>
      </c>
      <c r="C978" t="str">
        <f t="shared" si="211"/>
        <v>6T47988</v>
      </c>
      <c r="D978" t="str">
        <f t="shared" si="211"/>
        <v>6T47988</v>
      </c>
      <c r="E978" t="str">
        <f t="shared" si="211"/>
        <v>6T47988</v>
      </c>
      <c r="F978" t="str">
        <f>"Length [mm]"</f>
        <v>Length [mm]</v>
      </c>
      <c r="G978" t="str">
        <f>"645"</f>
        <v>645</v>
      </c>
    </row>
    <row r="979" spans="1:7">
      <c r="A979">
        <v>276</v>
      </c>
      <c r="B979" t="s">
        <v>8</v>
      </c>
      <c r="C979" t="str">
        <f t="shared" si="211"/>
        <v>6T47988</v>
      </c>
      <c r="D979" t="str">
        <f t="shared" si="211"/>
        <v>6T47988</v>
      </c>
      <c r="E979" t="str">
        <f t="shared" si="211"/>
        <v>6T47988</v>
      </c>
      <c r="F979" t="str">
        <f>"for article number"</f>
        <v>for article number</v>
      </c>
      <c r="G979" t="str">
        <f>"6T47988"</f>
        <v>6T47988</v>
      </c>
    </row>
    <row r="980" spans="1:7">
      <c r="A980">
        <v>276</v>
      </c>
      <c r="B980" t="s">
        <v>8</v>
      </c>
      <c r="C980" t="str">
        <f t="shared" si="211"/>
        <v>6T47988</v>
      </c>
      <c r="D980" t="str">
        <f t="shared" si="211"/>
        <v>6T47988</v>
      </c>
      <c r="E980" t="str">
        <f t="shared" si="211"/>
        <v>6T47988</v>
      </c>
      <c r="F980" t="str">
        <f>"Thread Measurement 1"</f>
        <v>Thread Measurement 1</v>
      </c>
      <c r="G980" t="str">
        <f>"F10X1"</f>
        <v>F10X1</v>
      </c>
    </row>
    <row r="981" spans="1:7">
      <c r="A981">
        <v>277</v>
      </c>
      <c r="B981" t="s">
        <v>8</v>
      </c>
      <c r="C981" t="str">
        <f t="shared" ref="C981:E984" si="212">"6T47989"</f>
        <v>6T47989</v>
      </c>
      <c r="D981" t="str">
        <f t="shared" si="212"/>
        <v>6T47989</v>
      </c>
      <c r="E981" t="str">
        <f t="shared" si="212"/>
        <v>6T47989</v>
      </c>
      <c r="F981" t="str">
        <f>"Thread Measurement 2"</f>
        <v>Thread Measurement 2</v>
      </c>
      <c r="G981" t="str">
        <f>"o 10"</f>
        <v>o 10</v>
      </c>
    </row>
    <row r="982" spans="1:7">
      <c r="A982">
        <v>277</v>
      </c>
      <c r="B982" t="s">
        <v>8</v>
      </c>
      <c r="C982" t="str">
        <f t="shared" si="212"/>
        <v>6T47989</v>
      </c>
      <c r="D982" t="str">
        <f t="shared" si="212"/>
        <v>6T47989</v>
      </c>
      <c r="E982" t="str">
        <f t="shared" si="212"/>
        <v>6T47989</v>
      </c>
      <c r="F982" t="str">
        <f>"Thread Measurement 1"</f>
        <v>Thread Measurement 1</v>
      </c>
      <c r="G982" t="str">
        <f>"F10X1"</f>
        <v>F10X1</v>
      </c>
    </row>
    <row r="983" spans="1:7">
      <c r="A983">
        <v>277</v>
      </c>
      <c r="B983" t="s">
        <v>8</v>
      </c>
      <c r="C983" t="str">
        <f t="shared" si="212"/>
        <v>6T47989</v>
      </c>
      <c r="D983" t="str">
        <f t="shared" si="212"/>
        <v>6T47989</v>
      </c>
      <c r="E983" t="str">
        <f t="shared" si="212"/>
        <v>6T47989</v>
      </c>
      <c r="F983" t="str">
        <f>"Length [mm]"</f>
        <v>Length [mm]</v>
      </c>
      <c r="G983" t="str">
        <f>"275"</f>
        <v>275</v>
      </c>
    </row>
    <row r="984" spans="1:7">
      <c r="A984">
        <v>277</v>
      </c>
      <c r="B984" t="s">
        <v>8</v>
      </c>
      <c r="C984" t="str">
        <f t="shared" si="212"/>
        <v>6T47989</v>
      </c>
      <c r="D984" t="str">
        <f t="shared" si="212"/>
        <v>6T47989</v>
      </c>
      <c r="E984" t="str">
        <f t="shared" si="212"/>
        <v>6T47989</v>
      </c>
      <c r="F984" t="str">
        <f>"for article number"</f>
        <v>for article number</v>
      </c>
      <c r="G984" t="str">
        <f>"6T47989"</f>
        <v>6T47989</v>
      </c>
    </row>
    <row r="985" spans="1:7">
      <c r="A985">
        <v>278</v>
      </c>
      <c r="B985" t="s">
        <v>8</v>
      </c>
      <c r="C985" t="str">
        <f t="shared" ref="C985:E988" si="213">"6T48006"</f>
        <v>6T48006</v>
      </c>
      <c r="D985" t="str">
        <f t="shared" si="213"/>
        <v>6T48006</v>
      </c>
      <c r="E985" t="str">
        <f t="shared" si="213"/>
        <v>6T48006</v>
      </c>
      <c r="F985" t="str">
        <f>"Thread Measurement 2"</f>
        <v>Thread Measurement 2</v>
      </c>
      <c r="G985" t="str">
        <f>"F10X1"</f>
        <v>F10X1</v>
      </c>
    </row>
    <row r="986" spans="1:7">
      <c r="A986">
        <v>278</v>
      </c>
      <c r="B986" t="s">
        <v>8</v>
      </c>
      <c r="C986" t="str">
        <f t="shared" si="213"/>
        <v>6T48006</v>
      </c>
      <c r="D986" t="str">
        <f t="shared" si="213"/>
        <v>6T48006</v>
      </c>
      <c r="E986" t="str">
        <f t="shared" si="213"/>
        <v>6T48006</v>
      </c>
      <c r="F986" t="str">
        <f>"Length [mm]"</f>
        <v>Length [mm]</v>
      </c>
      <c r="G986" t="str">
        <f>"300"</f>
        <v>300</v>
      </c>
    </row>
    <row r="987" spans="1:7">
      <c r="A987">
        <v>278</v>
      </c>
      <c r="B987" t="s">
        <v>8</v>
      </c>
      <c r="C987" t="str">
        <f t="shared" si="213"/>
        <v>6T48006</v>
      </c>
      <c r="D987" t="str">
        <f t="shared" si="213"/>
        <v>6T48006</v>
      </c>
      <c r="E987" t="str">
        <f t="shared" si="213"/>
        <v>6T48006</v>
      </c>
      <c r="F987" t="str">
        <f>"for article number"</f>
        <v>for article number</v>
      </c>
      <c r="G987" t="str">
        <f>"6T48006"</f>
        <v>6T48006</v>
      </c>
    </row>
    <row r="988" spans="1:7">
      <c r="A988">
        <v>278</v>
      </c>
      <c r="B988" t="s">
        <v>8</v>
      </c>
      <c r="C988" t="str">
        <f t="shared" si="213"/>
        <v>6T48006</v>
      </c>
      <c r="D988" t="str">
        <f t="shared" si="213"/>
        <v>6T48006</v>
      </c>
      <c r="E988" t="str">
        <f t="shared" si="213"/>
        <v>6T48006</v>
      </c>
      <c r="F988" t="str">
        <f>"Thread Measurement 1"</f>
        <v>Thread Measurement 1</v>
      </c>
      <c r="G988" t="str">
        <f>"F10X1"</f>
        <v>F10X1</v>
      </c>
    </row>
    <row r="989" spans="1:7">
      <c r="A989">
        <v>279</v>
      </c>
      <c r="B989" t="s">
        <v>8</v>
      </c>
      <c r="C989" t="str">
        <f t="shared" ref="C989:E992" si="214">"6T48018"</f>
        <v>6T48018</v>
      </c>
      <c r="D989" t="str">
        <f t="shared" si="214"/>
        <v>6T48018</v>
      </c>
      <c r="E989" t="str">
        <f t="shared" si="214"/>
        <v>6T48018</v>
      </c>
      <c r="F989" t="str">
        <f>"for article number"</f>
        <v>for article number</v>
      </c>
      <c r="G989" t="str">
        <f>"6T48018"</f>
        <v>6T48018</v>
      </c>
    </row>
    <row r="990" spans="1:7">
      <c r="A990">
        <v>279</v>
      </c>
      <c r="B990" t="s">
        <v>8</v>
      </c>
      <c r="C990" t="str">
        <f t="shared" si="214"/>
        <v>6T48018</v>
      </c>
      <c r="D990" t="str">
        <f t="shared" si="214"/>
        <v>6T48018</v>
      </c>
      <c r="E990" t="str">
        <f t="shared" si="214"/>
        <v>6T48018</v>
      </c>
      <c r="F990" t="str">
        <f>"Thread Measurement 1"</f>
        <v>Thread Measurement 1</v>
      </c>
      <c r="G990" t="str">
        <f>"F10X1"</f>
        <v>F10X1</v>
      </c>
    </row>
    <row r="991" spans="1:7">
      <c r="A991">
        <v>279</v>
      </c>
      <c r="B991" t="s">
        <v>8</v>
      </c>
      <c r="C991" t="str">
        <f t="shared" si="214"/>
        <v>6T48018</v>
      </c>
      <c r="D991" t="str">
        <f t="shared" si="214"/>
        <v>6T48018</v>
      </c>
      <c r="E991" t="str">
        <f t="shared" si="214"/>
        <v>6T48018</v>
      </c>
      <c r="F991" t="str">
        <f>"Thread Measurement 2"</f>
        <v>Thread Measurement 2</v>
      </c>
      <c r="G991" t="str">
        <f>"o 10"</f>
        <v>o 10</v>
      </c>
    </row>
    <row r="992" spans="1:7">
      <c r="A992">
        <v>279</v>
      </c>
      <c r="B992" t="s">
        <v>8</v>
      </c>
      <c r="C992" t="str">
        <f t="shared" si="214"/>
        <v>6T48018</v>
      </c>
      <c r="D992" t="str">
        <f t="shared" si="214"/>
        <v>6T48018</v>
      </c>
      <c r="E992" t="str">
        <f t="shared" si="214"/>
        <v>6T48018</v>
      </c>
      <c r="F992" t="str">
        <f>"Length [mm]"</f>
        <v>Length [mm]</v>
      </c>
      <c r="G992" t="str">
        <f>"465"</f>
        <v>465</v>
      </c>
    </row>
    <row r="993" spans="1:7">
      <c r="A993">
        <v>280</v>
      </c>
      <c r="B993" t="s">
        <v>8</v>
      </c>
      <c r="C993" t="str">
        <f t="shared" ref="C993:E996" si="215">"6T48027"</f>
        <v>6T48027</v>
      </c>
      <c r="D993" t="str">
        <f t="shared" si="215"/>
        <v>6T48027</v>
      </c>
      <c r="E993" t="str">
        <f t="shared" si="215"/>
        <v>6T48027</v>
      </c>
      <c r="F993" t="str">
        <f>"Thread Measurement 2"</f>
        <v>Thread Measurement 2</v>
      </c>
      <c r="G993" t="str">
        <f>"F10X1"</f>
        <v>F10X1</v>
      </c>
    </row>
    <row r="994" spans="1:7">
      <c r="A994">
        <v>280</v>
      </c>
      <c r="B994" t="s">
        <v>8</v>
      </c>
      <c r="C994" t="str">
        <f t="shared" si="215"/>
        <v>6T48027</v>
      </c>
      <c r="D994" t="str">
        <f t="shared" si="215"/>
        <v>6T48027</v>
      </c>
      <c r="E994" t="str">
        <f t="shared" si="215"/>
        <v>6T48027</v>
      </c>
      <c r="F994" t="str">
        <f>"Thread Measurement 1"</f>
        <v>Thread Measurement 1</v>
      </c>
      <c r="G994" t="str">
        <f>"F10X1"</f>
        <v>F10X1</v>
      </c>
    </row>
    <row r="995" spans="1:7">
      <c r="A995">
        <v>280</v>
      </c>
      <c r="B995" t="s">
        <v>8</v>
      </c>
      <c r="C995" t="str">
        <f t="shared" si="215"/>
        <v>6T48027</v>
      </c>
      <c r="D995" t="str">
        <f t="shared" si="215"/>
        <v>6T48027</v>
      </c>
      <c r="E995" t="str">
        <f t="shared" si="215"/>
        <v>6T48027</v>
      </c>
      <c r="F995" t="str">
        <f>"for article number"</f>
        <v>for article number</v>
      </c>
      <c r="G995" t="str">
        <f>"6T48027"</f>
        <v>6T48027</v>
      </c>
    </row>
    <row r="996" spans="1:7">
      <c r="A996">
        <v>280</v>
      </c>
      <c r="B996" t="s">
        <v>8</v>
      </c>
      <c r="C996" t="str">
        <f t="shared" si="215"/>
        <v>6T48027</v>
      </c>
      <c r="D996" t="str">
        <f t="shared" si="215"/>
        <v>6T48027</v>
      </c>
      <c r="E996" t="str">
        <f t="shared" si="215"/>
        <v>6T48027</v>
      </c>
      <c r="F996" t="str">
        <f>"Length [mm]"</f>
        <v>Length [mm]</v>
      </c>
      <c r="G996" t="str">
        <f>"385"</f>
        <v>385</v>
      </c>
    </row>
    <row r="997" spans="1:7">
      <c r="A997">
        <v>281</v>
      </c>
      <c r="B997" t="s">
        <v>8</v>
      </c>
      <c r="C997" t="str">
        <f t="shared" ref="C997:E1000" si="216">"6T48034"</f>
        <v>6T48034</v>
      </c>
      <c r="D997" t="str">
        <f t="shared" si="216"/>
        <v>6T48034</v>
      </c>
      <c r="E997" t="str">
        <f t="shared" si="216"/>
        <v>6T48034</v>
      </c>
      <c r="F997" t="str">
        <f>"Length [mm]"</f>
        <v>Length [mm]</v>
      </c>
      <c r="G997" t="str">
        <f>"580"</f>
        <v>580</v>
      </c>
    </row>
    <row r="998" spans="1:7">
      <c r="A998">
        <v>281</v>
      </c>
      <c r="B998" t="s">
        <v>8</v>
      </c>
      <c r="C998" t="str">
        <f t="shared" si="216"/>
        <v>6T48034</v>
      </c>
      <c r="D998" t="str">
        <f t="shared" si="216"/>
        <v>6T48034</v>
      </c>
      <c r="E998" t="str">
        <f t="shared" si="216"/>
        <v>6T48034</v>
      </c>
      <c r="F998" t="str">
        <f>"for article number"</f>
        <v>for article number</v>
      </c>
      <c r="G998" t="str">
        <f>"6T48034"</f>
        <v>6T48034</v>
      </c>
    </row>
    <row r="999" spans="1:7">
      <c r="A999">
        <v>281</v>
      </c>
      <c r="B999" t="s">
        <v>8</v>
      </c>
      <c r="C999" t="str">
        <f t="shared" si="216"/>
        <v>6T48034</v>
      </c>
      <c r="D999" t="str">
        <f t="shared" si="216"/>
        <v>6T48034</v>
      </c>
      <c r="E999" t="str">
        <f t="shared" si="216"/>
        <v>6T48034</v>
      </c>
      <c r="F999" t="str">
        <f>"Thread Measurement 1"</f>
        <v>Thread Measurement 1</v>
      </c>
      <c r="G999" t="str">
        <f>"F10X1"</f>
        <v>F10X1</v>
      </c>
    </row>
    <row r="1000" spans="1:7">
      <c r="A1000">
        <v>281</v>
      </c>
      <c r="B1000" t="s">
        <v>8</v>
      </c>
      <c r="C1000" t="str">
        <f t="shared" si="216"/>
        <v>6T48034</v>
      </c>
      <c r="D1000" t="str">
        <f t="shared" si="216"/>
        <v>6T48034</v>
      </c>
      <c r="E1000" t="str">
        <f t="shared" si="216"/>
        <v>6T48034</v>
      </c>
      <c r="F1000" t="str">
        <f>"Thread Measurement 2"</f>
        <v>Thread Measurement 2</v>
      </c>
      <c r="G1000" t="str">
        <f>"o 10"</f>
        <v>o 10</v>
      </c>
    </row>
    <row r="1001" spans="1:7">
      <c r="A1001">
        <v>282</v>
      </c>
      <c r="B1001" t="s">
        <v>8</v>
      </c>
      <c r="C1001" t="str">
        <f t="shared" ref="C1001:E1004" si="217">"6T48058"</f>
        <v>6T48058</v>
      </c>
      <c r="D1001" t="str">
        <f t="shared" si="217"/>
        <v>6T48058</v>
      </c>
      <c r="E1001" t="str">
        <f t="shared" si="217"/>
        <v>6T48058</v>
      </c>
      <c r="F1001" t="str">
        <f>"Length [mm]"</f>
        <v>Length [mm]</v>
      </c>
      <c r="G1001" t="str">
        <f>"330"</f>
        <v>330</v>
      </c>
    </row>
    <row r="1002" spans="1:7">
      <c r="A1002">
        <v>282</v>
      </c>
      <c r="B1002" t="s">
        <v>8</v>
      </c>
      <c r="C1002" t="str">
        <f t="shared" si="217"/>
        <v>6T48058</v>
      </c>
      <c r="D1002" t="str">
        <f t="shared" si="217"/>
        <v>6T48058</v>
      </c>
      <c r="E1002" t="str">
        <f t="shared" si="217"/>
        <v>6T48058</v>
      </c>
      <c r="F1002" t="str">
        <f>"Thread Measurement 2"</f>
        <v>Thread Measurement 2</v>
      </c>
      <c r="G1002" t="str">
        <f>"o 12"</f>
        <v>o 12</v>
      </c>
    </row>
    <row r="1003" spans="1:7">
      <c r="A1003">
        <v>282</v>
      </c>
      <c r="B1003" t="s">
        <v>8</v>
      </c>
      <c r="C1003" t="str">
        <f t="shared" si="217"/>
        <v>6T48058</v>
      </c>
      <c r="D1003" t="str">
        <f t="shared" si="217"/>
        <v>6T48058</v>
      </c>
      <c r="E1003" t="str">
        <f t="shared" si="217"/>
        <v>6T48058</v>
      </c>
      <c r="F1003" t="str">
        <f>"for article number"</f>
        <v>for article number</v>
      </c>
      <c r="G1003" t="str">
        <f>"6T48058"</f>
        <v>6T48058</v>
      </c>
    </row>
    <row r="1004" spans="1:7">
      <c r="A1004">
        <v>282</v>
      </c>
      <c r="B1004" t="s">
        <v>8</v>
      </c>
      <c r="C1004" t="str">
        <f t="shared" si="217"/>
        <v>6T48058</v>
      </c>
      <c r="D1004" t="str">
        <f t="shared" si="217"/>
        <v>6T48058</v>
      </c>
      <c r="E1004" t="str">
        <f t="shared" si="217"/>
        <v>6T48058</v>
      </c>
      <c r="F1004" t="str">
        <f>"Thread Measurement 1"</f>
        <v>Thread Measurement 1</v>
      </c>
      <c r="G1004" t="str">
        <f>"F10X1"</f>
        <v>F10X1</v>
      </c>
    </row>
    <row r="1005" spans="1:7">
      <c r="A1005">
        <v>283</v>
      </c>
      <c r="B1005" t="s">
        <v>8</v>
      </c>
      <c r="C1005" t="str">
        <f t="shared" ref="C1005:E1008" si="218">"6T48084"</f>
        <v>6T48084</v>
      </c>
      <c r="D1005" t="str">
        <f t="shared" si="218"/>
        <v>6T48084</v>
      </c>
      <c r="E1005" t="str">
        <f t="shared" si="218"/>
        <v>6T48084</v>
      </c>
      <c r="F1005" t="str">
        <f>"Length [mm]"</f>
        <v>Length [mm]</v>
      </c>
      <c r="G1005" t="str">
        <f>"485"</f>
        <v>485</v>
      </c>
    </row>
    <row r="1006" spans="1:7">
      <c r="A1006">
        <v>283</v>
      </c>
      <c r="B1006" t="s">
        <v>8</v>
      </c>
      <c r="C1006" t="str">
        <f t="shared" si="218"/>
        <v>6T48084</v>
      </c>
      <c r="D1006" t="str">
        <f t="shared" si="218"/>
        <v>6T48084</v>
      </c>
      <c r="E1006" t="str">
        <f t="shared" si="218"/>
        <v>6T48084</v>
      </c>
      <c r="F1006" t="str">
        <f>"for article number"</f>
        <v>for article number</v>
      </c>
      <c r="G1006" t="str">
        <f>"6T48084"</f>
        <v>6T48084</v>
      </c>
    </row>
    <row r="1007" spans="1:7">
      <c r="A1007">
        <v>283</v>
      </c>
      <c r="B1007" t="s">
        <v>8</v>
      </c>
      <c r="C1007" t="str">
        <f t="shared" si="218"/>
        <v>6T48084</v>
      </c>
      <c r="D1007" t="str">
        <f t="shared" si="218"/>
        <v>6T48084</v>
      </c>
      <c r="E1007" t="str">
        <f t="shared" si="218"/>
        <v>6T48084</v>
      </c>
      <c r="F1007" t="str">
        <f>"Thread Measurement 1"</f>
        <v>Thread Measurement 1</v>
      </c>
      <c r="G1007" t="str">
        <f>"F10X1"</f>
        <v>F10X1</v>
      </c>
    </row>
    <row r="1008" spans="1:7">
      <c r="A1008">
        <v>283</v>
      </c>
      <c r="B1008" t="s">
        <v>8</v>
      </c>
      <c r="C1008" t="str">
        <f t="shared" si="218"/>
        <v>6T48084</v>
      </c>
      <c r="D1008" t="str">
        <f t="shared" si="218"/>
        <v>6T48084</v>
      </c>
      <c r="E1008" t="str">
        <f t="shared" si="218"/>
        <v>6T48084</v>
      </c>
      <c r="F1008" t="str">
        <f>"Thread Measurement 2"</f>
        <v>Thread Measurement 2</v>
      </c>
      <c r="G1008" t="str">
        <f>"o 10"</f>
        <v>o 10</v>
      </c>
    </row>
    <row r="1009" spans="1:7">
      <c r="A1009">
        <v>284</v>
      </c>
      <c r="B1009" t="s">
        <v>8</v>
      </c>
      <c r="C1009" t="str">
        <f t="shared" ref="C1009:E1012" si="219">"6T48088"</f>
        <v>6T48088</v>
      </c>
      <c r="D1009" t="str">
        <f t="shared" si="219"/>
        <v>6T48088</v>
      </c>
      <c r="E1009" t="str">
        <f t="shared" si="219"/>
        <v>6T48088</v>
      </c>
      <c r="F1009" t="str">
        <f>"Thread Measurement 2"</f>
        <v>Thread Measurement 2</v>
      </c>
      <c r="G1009" t="str">
        <f>"o 10"</f>
        <v>o 10</v>
      </c>
    </row>
    <row r="1010" spans="1:7">
      <c r="A1010">
        <v>284</v>
      </c>
      <c r="B1010" t="s">
        <v>8</v>
      </c>
      <c r="C1010" t="str">
        <f t="shared" si="219"/>
        <v>6T48088</v>
      </c>
      <c r="D1010" t="str">
        <f t="shared" si="219"/>
        <v>6T48088</v>
      </c>
      <c r="E1010" t="str">
        <f t="shared" si="219"/>
        <v>6T48088</v>
      </c>
      <c r="F1010" t="str">
        <f>"Thread Measurement 1"</f>
        <v>Thread Measurement 1</v>
      </c>
      <c r="G1010" t="str">
        <f>"F10X1"</f>
        <v>F10X1</v>
      </c>
    </row>
    <row r="1011" spans="1:7">
      <c r="A1011">
        <v>284</v>
      </c>
      <c r="B1011" t="s">
        <v>8</v>
      </c>
      <c r="C1011" t="str">
        <f t="shared" si="219"/>
        <v>6T48088</v>
      </c>
      <c r="D1011" t="str">
        <f t="shared" si="219"/>
        <v>6T48088</v>
      </c>
      <c r="E1011" t="str">
        <f t="shared" si="219"/>
        <v>6T48088</v>
      </c>
      <c r="F1011" t="str">
        <f>"Length [mm]"</f>
        <v>Length [mm]</v>
      </c>
      <c r="G1011" t="str">
        <f>"485"</f>
        <v>485</v>
      </c>
    </row>
    <row r="1012" spans="1:7">
      <c r="A1012">
        <v>284</v>
      </c>
      <c r="B1012" t="s">
        <v>8</v>
      </c>
      <c r="C1012" t="str">
        <f t="shared" si="219"/>
        <v>6T48088</v>
      </c>
      <c r="D1012" t="str">
        <f t="shared" si="219"/>
        <v>6T48088</v>
      </c>
      <c r="E1012" t="str">
        <f t="shared" si="219"/>
        <v>6T48088</v>
      </c>
      <c r="F1012" t="str">
        <f>"for article number"</f>
        <v>for article number</v>
      </c>
      <c r="G1012" t="str">
        <f>"6T48088"</f>
        <v>6T48088</v>
      </c>
    </row>
    <row r="1013" spans="1:7">
      <c r="A1013">
        <v>285</v>
      </c>
      <c r="B1013" t="s">
        <v>8</v>
      </c>
      <c r="C1013" t="str">
        <f t="shared" ref="C1013:E1016" si="220">"6T48089"</f>
        <v>6T48089</v>
      </c>
      <c r="D1013" t="str">
        <f t="shared" si="220"/>
        <v>6T48089</v>
      </c>
      <c r="E1013" t="str">
        <f t="shared" si="220"/>
        <v>6T48089</v>
      </c>
      <c r="F1013" t="str">
        <f>"Thread Measurement 2"</f>
        <v>Thread Measurement 2</v>
      </c>
      <c r="G1013" t="str">
        <f>"F10X1"</f>
        <v>F10X1</v>
      </c>
    </row>
    <row r="1014" spans="1:7">
      <c r="A1014">
        <v>285</v>
      </c>
      <c r="B1014" t="s">
        <v>8</v>
      </c>
      <c r="C1014" t="str">
        <f t="shared" si="220"/>
        <v>6T48089</v>
      </c>
      <c r="D1014" t="str">
        <f t="shared" si="220"/>
        <v>6T48089</v>
      </c>
      <c r="E1014" t="str">
        <f t="shared" si="220"/>
        <v>6T48089</v>
      </c>
      <c r="F1014" t="str">
        <f>"Length [mm]"</f>
        <v>Length [mm]</v>
      </c>
      <c r="G1014" t="str">
        <f>"425"</f>
        <v>425</v>
      </c>
    </row>
    <row r="1015" spans="1:7">
      <c r="A1015">
        <v>285</v>
      </c>
      <c r="B1015" t="s">
        <v>8</v>
      </c>
      <c r="C1015" t="str">
        <f t="shared" si="220"/>
        <v>6T48089</v>
      </c>
      <c r="D1015" t="str">
        <f t="shared" si="220"/>
        <v>6T48089</v>
      </c>
      <c r="E1015" t="str">
        <f t="shared" si="220"/>
        <v>6T48089</v>
      </c>
      <c r="F1015" t="str">
        <f>"for article number"</f>
        <v>for article number</v>
      </c>
      <c r="G1015" t="str">
        <f>"6T48089"</f>
        <v>6T48089</v>
      </c>
    </row>
    <row r="1016" spans="1:7">
      <c r="A1016">
        <v>285</v>
      </c>
      <c r="B1016" t="s">
        <v>8</v>
      </c>
      <c r="C1016" t="str">
        <f t="shared" si="220"/>
        <v>6T48089</v>
      </c>
      <c r="D1016" t="str">
        <f t="shared" si="220"/>
        <v>6T48089</v>
      </c>
      <c r="E1016" t="str">
        <f t="shared" si="220"/>
        <v>6T48089</v>
      </c>
      <c r="F1016" t="str">
        <f>"Thread Measurement 1"</f>
        <v>Thread Measurement 1</v>
      </c>
      <c r="G1016" t="str">
        <f>"F10X1"</f>
        <v>F10X1</v>
      </c>
    </row>
    <row r="1017" spans="1:7">
      <c r="A1017">
        <v>286</v>
      </c>
      <c r="B1017" t="s">
        <v>8</v>
      </c>
      <c r="C1017" t="str">
        <f t="shared" ref="C1017:E1020" si="221">"6T48110"</f>
        <v>6T48110</v>
      </c>
      <c r="D1017" t="str">
        <f t="shared" si="221"/>
        <v>6T48110</v>
      </c>
      <c r="E1017" t="str">
        <f t="shared" si="221"/>
        <v>6T48110</v>
      </c>
      <c r="F1017" t="str">
        <f>"for article number"</f>
        <v>for article number</v>
      </c>
      <c r="G1017" t="str">
        <f>"6T48110"</f>
        <v>6T48110</v>
      </c>
    </row>
    <row r="1018" spans="1:7">
      <c r="A1018">
        <v>286</v>
      </c>
      <c r="B1018" t="s">
        <v>8</v>
      </c>
      <c r="C1018" t="str">
        <f t="shared" si="221"/>
        <v>6T48110</v>
      </c>
      <c r="D1018" t="str">
        <f t="shared" si="221"/>
        <v>6T48110</v>
      </c>
      <c r="E1018" t="str">
        <f t="shared" si="221"/>
        <v>6T48110</v>
      </c>
      <c r="F1018" t="str">
        <f>"Thread Measurement 1"</f>
        <v>Thread Measurement 1</v>
      </c>
      <c r="G1018" t="str">
        <f>"F3/8-24"</f>
        <v>F3/8-24</v>
      </c>
    </row>
    <row r="1019" spans="1:7">
      <c r="A1019">
        <v>286</v>
      </c>
      <c r="B1019" t="s">
        <v>8</v>
      </c>
      <c r="C1019" t="str">
        <f t="shared" si="221"/>
        <v>6T48110</v>
      </c>
      <c r="D1019" t="str">
        <f t="shared" si="221"/>
        <v>6T48110</v>
      </c>
      <c r="E1019" t="str">
        <f t="shared" si="221"/>
        <v>6T48110</v>
      </c>
      <c r="F1019" t="str">
        <f>"Length [mm]"</f>
        <v>Length [mm]</v>
      </c>
      <c r="G1019" t="str">
        <f>"450"</f>
        <v>450</v>
      </c>
    </row>
    <row r="1020" spans="1:7">
      <c r="A1020">
        <v>286</v>
      </c>
      <c r="B1020" t="s">
        <v>8</v>
      </c>
      <c r="C1020" t="str">
        <f t="shared" si="221"/>
        <v>6T48110</v>
      </c>
      <c r="D1020" t="str">
        <f t="shared" si="221"/>
        <v>6T48110</v>
      </c>
      <c r="E1020" t="str">
        <f t="shared" si="221"/>
        <v>6T48110</v>
      </c>
      <c r="F1020" t="str">
        <f>"Thread Measurement 2"</f>
        <v>Thread Measurement 2</v>
      </c>
      <c r="G1020" t="str">
        <f>"o 10"</f>
        <v>o 10</v>
      </c>
    </row>
    <row r="1021" spans="1:7">
      <c r="A1021">
        <v>287</v>
      </c>
      <c r="B1021" t="s">
        <v>8</v>
      </c>
      <c r="C1021" t="str">
        <f t="shared" ref="C1021:E1024" si="222">"6T48138"</f>
        <v>6T48138</v>
      </c>
      <c r="D1021" t="str">
        <f t="shared" si="222"/>
        <v>6T48138</v>
      </c>
      <c r="E1021" t="str">
        <f t="shared" si="222"/>
        <v>6T48138</v>
      </c>
      <c r="F1021" t="str">
        <f>"Thread Measurement 2"</f>
        <v>Thread Measurement 2</v>
      </c>
      <c r="G1021" t="str">
        <f>"o 10"</f>
        <v>o 10</v>
      </c>
    </row>
    <row r="1022" spans="1:7">
      <c r="A1022">
        <v>287</v>
      </c>
      <c r="B1022" t="s">
        <v>8</v>
      </c>
      <c r="C1022" t="str">
        <f t="shared" si="222"/>
        <v>6T48138</v>
      </c>
      <c r="D1022" t="str">
        <f t="shared" si="222"/>
        <v>6T48138</v>
      </c>
      <c r="E1022" t="str">
        <f t="shared" si="222"/>
        <v>6T48138</v>
      </c>
      <c r="F1022" t="str">
        <f>"Thread Measurement 1"</f>
        <v>Thread Measurement 1</v>
      </c>
      <c r="G1022" t="str">
        <f>"F10X1"</f>
        <v>F10X1</v>
      </c>
    </row>
    <row r="1023" spans="1:7">
      <c r="A1023">
        <v>287</v>
      </c>
      <c r="B1023" t="s">
        <v>8</v>
      </c>
      <c r="C1023" t="str">
        <f t="shared" si="222"/>
        <v>6T48138</v>
      </c>
      <c r="D1023" t="str">
        <f t="shared" si="222"/>
        <v>6T48138</v>
      </c>
      <c r="E1023" t="str">
        <f t="shared" si="222"/>
        <v>6T48138</v>
      </c>
      <c r="F1023" t="str">
        <f>"for article number"</f>
        <v>for article number</v>
      </c>
      <c r="G1023" t="str">
        <f>"6T48138"</f>
        <v>6T48138</v>
      </c>
    </row>
    <row r="1024" spans="1:7">
      <c r="A1024">
        <v>287</v>
      </c>
      <c r="B1024" t="s">
        <v>8</v>
      </c>
      <c r="C1024" t="str">
        <f t="shared" si="222"/>
        <v>6T48138</v>
      </c>
      <c r="D1024" t="str">
        <f t="shared" si="222"/>
        <v>6T48138</v>
      </c>
      <c r="E1024" t="str">
        <f t="shared" si="222"/>
        <v>6T48138</v>
      </c>
      <c r="F1024" t="str">
        <f>"Length [mm]"</f>
        <v>Length [mm]</v>
      </c>
      <c r="G1024" t="str">
        <f>"460"</f>
        <v>460</v>
      </c>
    </row>
    <row r="1025" spans="1:7">
      <c r="A1025">
        <v>288</v>
      </c>
      <c r="B1025" t="s">
        <v>8</v>
      </c>
      <c r="C1025" t="str">
        <f t="shared" ref="C1025:E1028" si="223">"6T48166"</f>
        <v>6T48166</v>
      </c>
      <c r="D1025" t="str">
        <f t="shared" si="223"/>
        <v>6T48166</v>
      </c>
      <c r="E1025" t="str">
        <f t="shared" si="223"/>
        <v>6T48166</v>
      </c>
      <c r="F1025" t="str">
        <f>"Length [mm]"</f>
        <v>Length [mm]</v>
      </c>
      <c r="G1025" t="str">
        <f>"715"</f>
        <v>715</v>
      </c>
    </row>
    <row r="1026" spans="1:7">
      <c r="A1026">
        <v>288</v>
      </c>
      <c r="B1026" t="s">
        <v>8</v>
      </c>
      <c r="C1026" t="str">
        <f t="shared" si="223"/>
        <v>6T48166</v>
      </c>
      <c r="D1026" t="str">
        <f t="shared" si="223"/>
        <v>6T48166</v>
      </c>
      <c r="E1026" t="str">
        <f t="shared" si="223"/>
        <v>6T48166</v>
      </c>
      <c r="F1026" t="str">
        <f>"for article number"</f>
        <v>for article number</v>
      </c>
      <c r="G1026" t="str">
        <f>"6T48166"</f>
        <v>6T48166</v>
      </c>
    </row>
    <row r="1027" spans="1:7">
      <c r="A1027">
        <v>288</v>
      </c>
      <c r="B1027" t="s">
        <v>8</v>
      </c>
      <c r="C1027" t="str">
        <f t="shared" si="223"/>
        <v>6T48166</v>
      </c>
      <c r="D1027" t="str">
        <f t="shared" si="223"/>
        <v>6T48166</v>
      </c>
      <c r="E1027" t="str">
        <f t="shared" si="223"/>
        <v>6T48166</v>
      </c>
      <c r="F1027" t="str">
        <f>"Thread Measurement 1"</f>
        <v>Thread Measurement 1</v>
      </c>
      <c r="G1027" t="str">
        <f>"F10X1,25"</f>
        <v>F10X1,25</v>
      </c>
    </row>
    <row r="1028" spans="1:7">
      <c r="A1028">
        <v>288</v>
      </c>
      <c r="B1028" t="s">
        <v>8</v>
      </c>
      <c r="C1028" t="str">
        <f t="shared" si="223"/>
        <v>6T48166</v>
      </c>
      <c r="D1028" t="str">
        <f t="shared" si="223"/>
        <v>6T48166</v>
      </c>
      <c r="E1028" t="str">
        <f t="shared" si="223"/>
        <v>6T48166</v>
      </c>
      <c r="F1028" t="str">
        <f>"Thread Measurement 2"</f>
        <v>Thread Measurement 2</v>
      </c>
      <c r="G1028" t="str">
        <f>"o 10"</f>
        <v>o 10</v>
      </c>
    </row>
    <row r="1029" spans="1:7">
      <c r="A1029">
        <v>289</v>
      </c>
      <c r="B1029" t="s">
        <v>8</v>
      </c>
      <c r="C1029" t="str">
        <f t="shared" ref="C1029:E1032" si="224">"6T48167"</f>
        <v>6T48167</v>
      </c>
      <c r="D1029" t="str">
        <f t="shared" si="224"/>
        <v>6T48167</v>
      </c>
      <c r="E1029" t="str">
        <f t="shared" si="224"/>
        <v>6T48167</v>
      </c>
      <c r="F1029" t="str">
        <f>"for article number"</f>
        <v>for article number</v>
      </c>
      <c r="G1029" t="str">
        <f>"6T48167"</f>
        <v>6T48167</v>
      </c>
    </row>
    <row r="1030" spans="1:7">
      <c r="A1030">
        <v>289</v>
      </c>
      <c r="B1030" t="s">
        <v>8</v>
      </c>
      <c r="C1030" t="str">
        <f t="shared" si="224"/>
        <v>6T48167</v>
      </c>
      <c r="D1030" t="str">
        <f t="shared" si="224"/>
        <v>6T48167</v>
      </c>
      <c r="E1030" t="str">
        <f t="shared" si="224"/>
        <v>6T48167</v>
      </c>
      <c r="F1030" t="str">
        <f>"Thread Measurement 1"</f>
        <v>Thread Measurement 1</v>
      </c>
      <c r="G1030" t="str">
        <f>"F10X1,25"</f>
        <v>F10X1,25</v>
      </c>
    </row>
    <row r="1031" spans="1:7">
      <c r="A1031">
        <v>289</v>
      </c>
      <c r="B1031" t="s">
        <v>8</v>
      </c>
      <c r="C1031" t="str">
        <f t="shared" si="224"/>
        <v>6T48167</v>
      </c>
      <c r="D1031" t="str">
        <f t="shared" si="224"/>
        <v>6T48167</v>
      </c>
      <c r="E1031" t="str">
        <f t="shared" si="224"/>
        <v>6T48167</v>
      </c>
      <c r="F1031" t="str">
        <f>"Length [mm]"</f>
        <v>Length [mm]</v>
      </c>
      <c r="G1031" t="str">
        <f>"715"</f>
        <v>715</v>
      </c>
    </row>
    <row r="1032" spans="1:7">
      <c r="A1032">
        <v>289</v>
      </c>
      <c r="B1032" t="s">
        <v>8</v>
      </c>
      <c r="C1032" t="str">
        <f t="shared" si="224"/>
        <v>6T48167</v>
      </c>
      <c r="D1032" t="str">
        <f t="shared" si="224"/>
        <v>6T48167</v>
      </c>
      <c r="E1032" t="str">
        <f t="shared" si="224"/>
        <v>6T48167</v>
      </c>
      <c r="F1032" t="str">
        <f>"Thread Measurement 2"</f>
        <v>Thread Measurement 2</v>
      </c>
      <c r="G1032" t="str">
        <f>"o 10"</f>
        <v>o 10</v>
      </c>
    </row>
    <row r="1033" spans="1:7">
      <c r="A1033">
        <v>290</v>
      </c>
      <c r="B1033" t="s">
        <v>8</v>
      </c>
      <c r="C1033" t="str">
        <f t="shared" ref="C1033:E1036" si="225">"6T48168"</f>
        <v>6T48168</v>
      </c>
      <c r="D1033" t="str">
        <f t="shared" si="225"/>
        <v>6T48168</v>
      </c>
      <c r="E1033" t="str">
        <f t="shared" si="225"/>
        <v>6T48168</v>
      </c>
      <c r="F1033" t="str">
        <f>"Length [mm]"</f>
        <v>Length [mm]</v>
      </c>
      <c r="G1033" t="str">
        <f>"270"</f>
        <v>270</v>
      </c>
    </row>
    <row r="1034" spans="1:7">
      <c r="A1034">
        <v>290</v>
      </c>
      <c r="B1034" t="s">
        <v>8</v>
      </c>
      <c r="C1034" t="str">
        <f t="shared" si="225"/>
        <v>6T48168</v>
      </c>
      <c r="D1034" t="str">
        <f t="shared" si="225"/>
        <v>6T48168</v>
      </c>
      <c r="E1034" t="str">
        <f t="shared" si="225"/>
        <v>6T48168</v>
      </c>
      <c r="F1034" t="str">
        <f>"for article number"</f>
        <v>for article number</v>
      </c>
      <c r="G1034" t="str">
        <f>"6T48168"</f>
        <v>6T48168</v>
      </c>
    </row>
    <row r="1035" spans="1:7">
      <c r="A1035">
        <v>290</v>
      </c>
      <c r="B1035" t="s">
        <v>8</v>
      </c>
      <c r="C1035" t="str">
        <f t="shared" si="225"/>
        <v>6T48168</v>
      </c>
      <c r="D1035" t="str">
        <f t="shared" si="225"/>
        <v>6T48168</v>
      </c>
      <c r="E1035" t="str">
        <f t="shared" si="225"/>
        <v>6T48168</v>
      </c>
      <c r="F1035" t="str">
        <f>"Thread Measurement 1"</f>
        <v>Thread Measurement 1</v>
      </c>
      <c r="G1035" t="str">
        <f>"F10X1"</f>
        <v>F10X1</v>
      </c>
    </row>
    <row r="1036" spans="1:7">
      <c r="A1036">
        <v>290</v>
      </c>
      <c r="B1036" t="s">
        <v>8</v>
      </c>
      <c r="C1036" t="str">
        <f t="shared" si="225"/>
        <v>6T48168</v>
      </c>
      <c r="D1036" t="str">
        <f t="shared" si="225"/>
        <v>6T48168</v>
      </c>
      <c r="E1036" t="str">
        <f t="shared" si="225"/>
        <v>6T48168</v>
      </c>
      <c r="F1036" t="str">
        <f>"Thread Measurement 2"</f>
        <v>Thread Measurement 2</v>
      </c>
      <c r="G1036" t="str">
        <f>"M10X1"</f>
        <v>M10X1</v>
      </c>
    </row>
    <row r="1037" spans="1:7">
      <c r="A1037">
        <v>291</v>
      </c>
      <c r="B1037" t="s">
        <v>8</v>
      </c>
      <c r="C1037" t="str">
        <f t="shared" ref="C1037:E1040" si="226">"6T48169"</f>
        <v>6T48169</v>
      </c>
      <c r="D1037" t="str">
        <f t="shared" si="226"/>
        <v>6T48169</v>
      </c>
      <c r="E1037" t="str">
        <f t="shared" si="226"/>
        <v>6T48169</v>
      </c>
      <c r="F1037" t="str">
        <f>"Thread Measurement 1"</f>
        <v>Thread Measurement 1</v>
      </c>
      <c r="G1037" t="str">
        <f>"F10X1"</f>
        <v>F10X1</v>
      </c>
    </row>
    <row r="1038" spans="1:7">
      <c r="A1038">
        <v>291</v>
      </c>
      <c r="B1038" t="s">
        <v>8</v>
      </c>
      <c r="C1038" t="str">
        <f t="shared" si="226"/>
        <v>6T48169</v>
      </c>
      <c r="D1038" t="str">
        <f t="shared" si="226"/>
        <v>6T48169</v>
      </c>
      <c r="E1038" t="str">
        <f t="shared" si="226"/>
        <v>6T48169</v>
      </c>
      <c r="F1038" t="str">
        <f>"for article number"</f>
        <v>for article number</v>
      </c>
      <c r="G1038" t="str">
        <f>"6T48169"</f>
        <v>6T48169</v>
      </c>
    </row>
    <row r="1039" spans="1:7">
      <c r="A1039">
        <v>291</v>
      </c>
      <c r="B1039" t="s">
        <v>8</v>
      </c>
      <c r="C1039" t="str">
        <f t="shared" si="226"/>
        <v>6T48169</v>
      </c>
      <c r="D1039" t="str">
        <f t="shared" si="226"/>
        <v>6T48169</v>
      </c>
      <c r="E1039" t="str">
        <f t="shared" si="226"/>
        <v>6T48169</v>
      </c>
      <c r="F1039" t="str">
        <f>"Length [mm]"</f>
        <v>Length [mm]</v>
      </c>
      <c r="G1039" t="str">
        <f>"260"</f>
        <v>260</v>
      </c>
    </row>
    <row r="1040" spans="1:7">
      <c r="A1040">
        <v>291</v>
      </c>
      <c r="B1040" t="s">
        <v>8</v>
      </c>
      <c r="C1040" t="str">
        <f t="shared" si="226"/>
        <v>6T48169</v>
      </c>
      <c r="D1040" t="str">
        <f t="shared" si="226"/>
        <v>6T48169</v>
      </c>
      <c r="E1040" t="str">
        <f t="shared" si="226"/>
        <v>6T48169</v>
      </c>
      <c r="F1040" t="str">
        <f>"Thread Measurement 2"</f>
        <v>Thread Measurement 2</v>
      </c>
      <c r="G1040" t="str">
        <f>"F10X1"</f>
        <v>F10X1</v>
      </c>
    </row>
    <row r="1041" spans="1:7">
      <c r="A1041">
        <v>292</v>
      </c>
      <c r="B1041" t="s">
        <v>8</v>
      </c>
      <c r="C1041" t="str">
        <f t="shared" ref="C1041:E1044" si="227">"6T46063"</f>
        <v>6T46063</v>
      </c>
      <c r="D1041" t="str">
        <f t="shared" si="227"/>
        <v>6T46063</v>
      </c>
      <c r="E1041" t="str">
        <f t="shared" si="227"/>
        <v>6T46063</v>
      </c>
      <c r="F1041" t="str">
        <f>"Thread Measurement 2"</f>
        <v>Thread Measurement 2</v>
      </c>
      <c r="G1041" t="str">
        <f>"M10X1"</f>
        <v>M10X1</v>
      </c>
    </row>
    <row r="1042" spans="1:7">
      <c r="A1042">
        <v>292</v>
      </c>
      <c r="B1042" t="s">
        <v>8</v>
      </c>
      <c r="C1042" t="str">
        <f t="shared" si="227"/>
        <v>6T46063</v>
      </c>
      <c r="D1042" t="str">
        <f t="shared" si="227"/>
        <v>6T46063</v>
      </c>
      <c r="E1042" t="str">
        <f t="shared" si="227"/>
        <v>6T46063</v>
      </c>
      <c r="F1042" t="str">
        <f>"Thread Measurement 1"</f>
        <v>Thread Measurement 1</v>
      </c>
      <c r="G1042" t="str">
        <f>"F10X1"</f>
        <v>F10X1</v>
      </c>
    </row>
    <row r="1043" spans="1:7">
      <c r="A1043">
        <v>292</v>
      </c>
      <c r="B1043" t="s">
        <v>8</v>
      </c>
      <c r="C1043" t="str">
        <f t="shared" si="227"/>
        <v>6T46063</v>
      </c>
      <c r="D1043" t="str">
        <f t="shared" si="227"/>
        <v>6T46063</v>
      </c>
      <c r="E1043" t="str">
        <f t="shared" si="227"/>
        <v>6T46063</v>
      </c>
      <c r="F1043" t="str">
        <f>"Length [mm]"</f>
        <v>Length [mm]</v>
      </c>
      <c r="G1043" t="str">
        <f>"410"</f>
        <v>410</v>
      </c>
    </row>
    <row r="1044" spans="1:7">
      <c r="A1044">
        <v>292</v>
      </c>
      <c r="B1044" t="s">
        <v>8</v>
      </c>
      <c r="C1044" t="str">
        <f t="shared" si="227"/>
        <v>6T46063</v>
      </c>
      <c r="D1044" t="str">
        <f t="shared" si="227"/>
        <v>6T46063</v>
      </c>
      <c r="E1044" t="str">
        <f t="shared" si="227"/>
        <v>6T46063</v>
      </c>
      <c r="F1044" t="str">
        <f>"for article number"</f>
        <v>for article number</v>
      </c>
      <c r="G1044" t="str">
        <f>"6T46063"</f>
        <v>6T46063</v>
      </c>
    </row>
    <row r="1045" spans="1:7">
      <c r="A1045">
        <v>293</v>
      </c>
      <c r="B1045" t="s">
        <v>8</v>
      </c>
      <c r="C1045" t="str">
        <f t="shared" ref="C1045:E1048" si="228">"6T48440"</f>
        <v>6T48440</v>
      </c>
      <c r="D1045" t="str">
        <f t="shared" si="228"/>
        <v>6T48440</v>
      </c>
      <c r="E1045" t="str">
        <f t="shared" si="228"/>
        <v>6T48440</v>
      </c>
      <c r="F1045" t="str">
        <f>"Thread Measurement 1"</f>
        <v>Thread Measurement 1</v>
      </c>
      <c r="G1045" t="str">
        <f>"F10X1"</f>
        <v>F10X1</v>
      </c>
    </row>
    <row r="1046" spans="1:7">
      <c r="A1046">
        <v>293</v>
      </c>
      <c r="B1046" t="s">
        <v>8</v>
      </c>
      <c r="C1046" t="str">
        <f t="shared" si="228"/>
        <v>6T48440</v>
      </c>
      <c r="D1046" t="str">
        <f t="shared" si="228"/>
        <v>6T48440</v>
      </c>
      <c r="E1046" t="str">
        <f t="shared" si="228"/>
        <v>6T48440</v>
      </c>
      <c r="F1046" t="str">
        <f>"Thread Measurement 2"</f>
        <v>Thread Measurement 2</v>
      </c>
      <c r="G1046" t="str">
        <f>"o 10"</f>
        <v>o 10</v>
      </c>
    </row>
    <row r="1047" spans="1:7">
      <c r="A1047">
        <v>293</v>
      </c>
      <c r="B1047" t="s">
        <v>8</v>
      </c>
      <c r="C1047" t="str">
        <f t="shared" si="228"/>
        <v>6T48440</v>
      </c>
      <c r="D1047" t="str">
        <f t="shared" si="228"/>
        <v>6T48440</v>
      </c>
      <c r="E1047" t="str">
        <f t="shared" si="228"/>
        <v>6T48440</v>
      </c>
      <c r="F1047" t="str">
        <f>"for article number"</f>
        <v>for article number</v>
      </c>
      <c r="G1047" t="str">
        <f>"6T48440"</f>
        <v>6T48440</v>
      </c>
    </row>
    <row r="1048" spans="1:7">
      <c r="A1048">
        <v>293</v>
      </c>
      <c r="B1048" t="s">
        <v>8</v>
      </c>
      <c r="C1048" t="str">
        <f t="shared" si="228"/>
        <v>6T48440</v>
      </c>
      <c r="D1048" t="str">
        <f t="shared" si="228"/>
        <v>6T48440</v>
      </c>
      <c r="E1048" t="str">
        <f t="shared" si="228"/>
        <v>6T48440</v>
      </c>
      <c r="F1048" t="str">
        <f>"Length [mm]"</f>
        <v>Length [mm]</v>
      </c>
      <c r="G1048" t="str">
        <f>"505"</f>
        <v>505</v>
      </c>
    </row>
    <row r="1049" spans="1:7">
      <c r="A1049">
        <v>294</v>
      </c>
      <c r="B1049" t="s">
        <v>8</v>
      </c>
      <c r="C1049" t="str">
        <f>"6T48441"</f>
        <v>6T48441</v>
      </c>
      <c r="D1049" t="str">
        <f>"6T48441"</f>
        <v>6T48441</v>
      </c>
      <c r="E1049" t="str">
        <f>"6T48441"</f>
        <v>6T48441</v>
      </c>
      <c r="F1049" t="str">
        <f>"for article number"</f>
        <v>for article number</v>
      </c>
      <c r="G1049" t="str">
        <f>"6T48441"</f>
        <v>6T48441</v>
      </c>
    </row>
    <row r="1050" spans="1:7">
      <c r="A1050">
        <v>295</v>
      </c>
      <c r="B1050" t="s">
        <v>8</v>
      </c>
      <c r="C1050" t="str">
        <f t="shared" ref="C1050:E1053" si="229">"6T48444"</f>
        <v>6T48444</v>
      </c>
      <c r="D1050" t="str">
        <f t="shared" si="229"/>
        <v>6T48444</v>
      </c>
      <c r="E1050" t="str">
        <f t="shared" si="229"/>
        <v>6T48444</v>
      </c>
      <c r="F1050" t="str">
        <f>"Thread Measurement 1"</f>
        <v>Thread Measurement 1</v>
      </c>
      <c r="G1050" t="str">
        <f>"F10X1"</f>
        <v>F10X1</v>
      </c>
    </row>
    <row r="1051" spans="1:7">
      <c r="A1051">
        <v>295</v>
      </c>
      <c r="B1051" t="s">
        <v>8</v>
      </c>
      <c r="C1051" t="str">
        <f t="shared" si="229"/>
        <v>6T48444</v>
      </c>
      <c r="D1051" t="str">
        <f t="shared" si="229"/>
        <v>6T48444</v>
      </c>
      <c r="E1051" t="str">
        <f t="shared" si="229"/>
        <v>6T48444</v>
      </c>
      <c r="F1051" t="str">
        <f>"Thread Measurement 2"</f>
        <v>Thread Measurement 2</v>
      </c>
      <c r="G1051" t="str">
        <f>"o 10"</f>
        <v>o 10</v>
      </c>
    </row>
    <row r="1052" spans="1:7">
      <c r="A1052">
        <v>295</v>
      </c>
      <c r="B1052" t="s">
        <v>8</v>
      </c>
      <c r="C1052" t="str">
        <f t="shared" si="229"/>
        <v>6T48444</v>
      </c>
      <c r="D1052" t="str">
        <f t="shared" si="229"/>
        <v>6T48444</v>
      </c>
      <c r="E1052" t="str">
        <f t="shared" si="229"/>
        <v>6T48444</v>
      </c>
      <c r="F1052" t="str">
        <f>"Length [mm]"</f>
        <v>Length [mm]</v>
      </c>
      <c r="G1052" t="str">
        <f>"515"</f>
        <v>515</v>
      </c>
    </row>
    <row r="1053" spans="1:7">
      <c r="A1053">
        <v>295</v>
      </c>
      <c r="B1053" t="s">
        <v>8</v>
      </c>
      <c r="C1053" t="str">
        <f t="shared" si="229"/>
        <v>6T48444</v>
      </c>
      <c r="D1053" t="str">
        <f t="shared" si="229"/>
        <v>6T48444</v>
      </c>
      <c r="E1053" t="str">
        <f t="shared" si="229"/>
        <v>6T48444</v>
      </c>
      <c r="F1053" t="str">
        <f>"for article number"</f>
        <v>for article number</v>
      </c>
      <c r="G1053" t="str">
        <f>"6T48444"</f>
        <v>6T48444</v>
      </c>
    </row>
    <row r="1054" spans="1:7">
      <c r="A1054">
        <v>296</v>
      </c>
      <c r="B1054" t="s">
        <v>8</v>
      </c>
      <c r="C1054" t="str">
        <f t="shared" ref="C1054:E1057" si="230">"6T48445"</f>
        <v>6T48445</v>
      </c>
      <c r="D1054" t="str">
        <f t="shared" si="230"/>
        <v>6T48445</v>
      </c>
      <c r="E1054" t="str">
        <f t="shared" si="230"/>
        <v>6T48445</v>
      </c>
      <c r="F1054" t="str">
        <f>"Length [mm]"</f>
        <v>Length [mm]</v>
      </c>
      <c r="G1054" t="str">
        <f>"515"</f>
        <v>515</v>
      </c>
    </row>
    <row r="1055" spans="1:7">
      <c r="A1055">
        <v>296</v>
      </c>
      <c r="B1055" t="s">
        <v>8</v>
      </c>
      <c r="C1055" t="str">
        <f t="shared" si="230"/>
        <v>6T48445</v>
      </c>
      <c r="D1055" t="str">
        <f t="shared" si="230"/>
        <v>6T48445</v>
      </c>
      <c r="E1055" t="str">
        <f t="shared" si="230"/>
        <v>6T48445</v>
      </c>
      <c r="F1055" t="str">
        <f>"for article number"</f>
        <v>for article number</v>
      </c>
      <c r="G1055" t="str">
        <f>"6T48445"</f>
        <v>6T48445</v>
      </c>
    </row>
    <row r="1056" spans="1:7">
      <c r="A1056">
        <v>296</v>
      </c>
      <c r="B1056" t="s">
        <v>8</v>
      </c>
      <c r="C1056" t="str">
        <f t="shared" si="230"/>
        <v>6T48445</v>
      </c>
      <c r="D1056" t="str">
        <f t="shared" si="230"/>
        <v>6T48445</v>
      </c>
      <c r="E1056" t="str">
        <f t="shared" si="230"/>
        <v>6T48445</v>
      </c>
      <c r="F1056" t="str">
        <f>"Thread Measurement 1"</f>
        <v>Thread Measurement 1</v>
      </c>
      <c r="G1056" t="str">
        <f>"F10X1"</f>
        <v>F10X1</v>
      </c>
    </row>
    <row r="1057" spans="1:7">
      <c r="A1057">
        <v>296</v>
      </c>
      <c r="B1057" t="s">
        <v>8</v>
      </c>
      <c r="C1057" t="str">
        <f t="shared" si="230"/>
        <v>6T48445</v>
      </c>
      <c r="D1057" t="str">
        <f t="shared" si="230"/>
        <v>6T48445</v>
      </c>
      <c r="E1057" t="str">
        <f t="shared" si="230"/>
        <v>6T48445</v>
      </c>
      <c r="F1057" t="str">
        <f>"Thread Measurement 2"</f>
        <v>Thread Measurement 2</v>
      </c>
      <c r="G1057" t="str">
        <f>"o 10"</f>
        <v>o 10</v>
      </c>
    </row>
    <row r="1058" spans="1:7">
      <c r="A1058">
        <v>297</v>
      </c>
      <c r="B1058" t="s">
        <v>8</v>
      </c>
      <c r="C1058" t="str">
        <f t="shared" ref="C1058:E1061" si="231">"6T48447"</f>
        <v>6T48447</v>
      </c>
      <c r="D1058" t="str">
        <f t="shared" si="231"/>
        <v>6T48447</v>
      </c>
      <c r="E1058" t="str">
        <f t="shared" si="231"/>
        <v>6T48447</v>
      </c>
      <c r="F1058" t="str">
        <f>"Thread Measurement 2"</f>
        <v>Thread Measurement 2</v>
      </c>
      <c r="G1058" t="str">
        <f>"o 10"</f>
        <v>o 10</v>
      </c>
    </row>
    <row r="1059" spans="1:7">
      <c r="A1059">
        <v>297</v>
      </c>
      <c r="B1059" t="s">
        <v>8</v>
      </c>
      <c r="C1059" t="str">
        <f t="shared" si="231"/>
        <v>6T48447</v>
      </c>
      <c r="D1059" t="str">
        <f t="shared" si="231"/>
        <v>6T48447</v>
      </c>
      <c r="E1059" t="str">
        <f t="shared" si="231"/>
        <v>6T48447</v>
      </c>
      <c r="F1059" t="str">
        <f>"Thread Measurement 1"</f>
        <v>Thread Measurement 1</v>
      </c>
      <c r="G1059" t="str">
        <f>"F10X1"</f>
        <v>F10X1</v>
      </c>
    </row>
    <row r="1060" spans="1:7">
      <c r="A1060">
        <v>297</v>
      </c>
      <c r="B1060" t="s">
        <v>8</v>
      </c>
      <c r="C1060" t="str">
        <f t="shared" si="231"/>
        <v>6T48447</v>
      </c>
      <c r="D1060" t="str">
        <f t="shared" si="231"/>
        <v>6T48447</v>
      </c>
      <c r="E1060" t="str">
        <f t="shared" si="231"/>
        <v>6T48447</v>
      </c>
      <c r="F1060" t="str">
        <f>"Length [mm]"</f>
        <v>Length [mm]</v>
      </c>
      <c r="G1060" t="str">
        <f>"515"</f>
        <v>515</v>
      </c>
    </row>
    <row r="1061" spans="1:7">
      <c r="A1061">
        <v>297</v>
      </c>
      <c r="B1061" t="s">
        <v>8</v>
      </c>
      <c r="C1061" t="str">
        <f t="shared" si="231"/>
        <v>6T48447</v>
      </c>
      <c r="D1061" t="str">
        <f t="shared" si="231"/>
        <v>6T48447</v>
      </c>
      <c r="E1061" t="str">
        <f t="shared" si="231"/>
        <v>6T48447</v>
      </c>
      <c r="F1061" t="str">
        <f>"for article number"</f>
        <v>for article number</v>
      </c>
      <c r="G1061" t="str">
        <f>"6T48447"</f>
        <v>6T48447</v>
      </c>
    </row>
    <row r="1062" spans="1:7">
      <c r="A1062">
        <v>298</v>
      </c>
      <c r="B1062" t="s">
        <v>8</v>
      </c>
      <c r="C1062" t="str">
        <f t="shared" ref="C1062:E1065" si="232">"6T48448"</f>
        <v>6T48448</v>
      </c>
      <c r="D1062" t="str">
        <f t="shared" si="232"/>
        <v>6T48448</v>
      </c>
      <c r="E1062" t="str">
        <f t="shared" si="232"/>
        <v>6T48448</v>
      </c>
      <c r="F1062" t="str">
        <f>"Thread Measurement 2"</f>
        <v>Thread Measurement 2</v>
      </c>
      <c r="G1062" t="str">
        <f>"o 10"</f>
        <v>o 10</v>
      </c>
    </row>
    <row r="1063" spans="1:7">
      <c r="A1063">
        <v>298</v>
      </c>
      <c r="B1063" t="s">
        <v>8</v>
      </c>
      <c r="C1063" t="str">
        <f t="shared" si="232"/>
        <v>6T48448</v>
      </c>
      <c r="D1063" t="str">
        <f t="shared" si="232"/>
        <v>6T48448</v>
      </c>
      <c r="E1063" t="str">
        <f t="shared" si="232"/>
        <v>6T48448</v>
      </c>
      <c r="F1063" t="str">
        <f>"Length [mm]"</f>
        <v>Length [mm]</v>
      </c>
      <c r="G1063" t="str">
        <f>"515"</f>
        <v>515</v>
      </c>
    </row>
    <row r="1064" spans="1:7">
      <c r="A1064">
        <v>298</v>
      </c>
      <c r="B1064" t="s">
        <v>8</v>
      </c>
      <c r="C1064" t="str">
        <f t="shared" si="232"/>
        <v>6T48448</v>
      </c>
      <c r="D1064" t="str">
        <f t="shared" si="232"/>
        <v>6T48448</v>
      </c>
      <c r="E1064" t="str">
        <f t="shared" si="232"/>
        <v>6T48448</v>
      </c>
      <c r="F1064" t="str">
        <f>"for article number"</f>
        <v>for article number</v>
      </c>
      <c r="G1064" t="str">
        <f>"6T48448"</f>
        <v>6T48448</v>
      </c>
    </row>
    <row r="1065" spans="1:7">
      <c r="A1065">
        <v>298</v>
      </c>
      <c r="B1065" t="s">
        <v>8</v>
      </c>
      <c r="C1065" t="str">
        <f t="shared" si="232"/>
        <v>6T48448</v>
      </c>
      <c r="D1065" t="str">
        <f t="shared" si="232"/>
        <v>6T48448</v>
      </c>
      <c r="E1065" t="str">
        <f t="shared" si="232"/>
        <v>6T48448</v>
      </c>
      <c r="F1065" t="str">
        <f>"Thread Measurement 1"</f>
        <v>Thread Measurement 1</v>
      </c>
      <c r="G1065" t="str">
        <f>"F10X1"</f>
        <v>F10X1</v>
      </c>
    </row>
    <row r="1066" spans="1:7">
      <c r="A1066">
        <v>299</v>
      </c>
      <c r="B1066" t="s">
        <v>8</v>
      </c>
      <c r="C1066" t="str">
        <f t="shared" ref="C1066:E1069" si="233">"6T48461"</f>
        <v>6T48461</v>
      </c>
      <c r="D1066" t="str">
        <f t="shared" si="233"/>
        <v>6T48461</v>
      </c>
      <c r="E1066" t="str">
        <f t="shared" si="233"/>
        <v>6T48461</v>
      </c>
      <c r="F1066" t="str">
        <f>"Thread Measurement 1"</f>
        <v>Thread Measurement 1</v>
      </c>
      <c r="G1066" t="str">
        <f>"F10X1"</f>
        <v>F10X1</v>
      </c>
    </row>
    <row r="1067" spans="1:7">
      <c r="A1067">
        <v>299</v>
      </c>
      <c r="B1067" t="s">
        <v>8</v>
      </c>
      <c r="C1067" t="str">
        <f t="shared" si="233"/>
        <v>6T48461</v>
      </c>
      <c r="D1067" t="str">
        <f t="shared" si="233"/>
        <v>6T48461</v>
      </c>
      <c r="E1067" t="str">
        <f t="shared" si="233"/>
        <v>6T48461</v>
      </c>
      <c r="F1067" t="str">
        <f>"for article number"</f>
        <v>for article number</v>
      </c>
      <c r="G1067" t="str">
        <f>"6T48461"</f>
        <v>6T48461</v>
      </c>
    </row>
    <row r="1068" spans="1:7">
      <c r="A1068">
        <v>299</v>
      </c>
      <c r="B1068" t="s">
        <v>8</v>
      </c>
      <c r="C1068" t="str">
        <f t="shared" si="233"/>
        <v>6T48461</v>
      </c>
      <c r="D1068" t="str">
        <f t="shared" si="233"/>
        <v>6T48461</v>
      </c>
      <c r="E1068" t="str">
        <f t="shared" si="233"/>
        <v>6T48461</v>
      </c>
      <c r="F1068" t="str">
        <f>"Length [mm]"</f>
        <v>Length [mm]</v>
      </c>
      <c r="G1068" t="str">
        <f>"315"</f>
        <v>315</v>
      </c>
    </row>
    <row r="1069" spans="1:7">
      <c r="A1069">
        <v>299</v>
      </c>
      <c r="B1069" t="s">
        <v>8</v>
      </c>
      <c r="C1069" t="str">
        <f t="shared" si="233"/>
        <v>6T48461</v>
      </c>
      <c r="D1069" t="str">
        <f t="shared" si="233"/>
        <v>6T48461</v>
      </c>
      <c r="E1069" t="str">
        <f t="shared" si="233"/>
        <v>6T48461</v>
      </c>
      <c r="F1069" t="str">
        <f>"Thread Measurement 2"</f>
        <v>Thread Measurement 2</v>
      </c>
      <c r="G1069" t="str">
        <f>"o 10"</f>
        <v>o 10</v>
      </c>
    </row>
    <row r="1070" spans="1:7">
      <c r="A1070">
        <v>300</v>
      </c>
      <c r="B1070" t="s">
        <v>8</v>
      </c>
      <c r="C1070" t="str">
        <f t="shared" ref="C1070:E1073" si="234">"6T48470"</f>
        <v>6T48470</v>
      </c>
      <c r="D1070" t="str">
        <f t="shared" si="234"/>
        <v>6T48470</v>
      </c>
      <c r="E1070" t="str">
        <f t="shared" si="234"/>
        <v>6T48470</v>
      </c>
      <c r="F1070" t="str">
        <f>"Thread Measurement 1"</f>
        <v>Thread Measurement 1</v>
      </c>
      <c r="G1070" t="str">
        <f>"o 10"</f>
        <v>o 10</v>
      </c>
    </row>
    <row r="1071" spans="1:7">
      <c r="A1071">
        <v>300</v>
      </c>
      <c r="B1071" t="s">
        <v>8</v>
      </c>
      <c r="C1071" t="str">
        <f t="shared" si="234"/>
        <v>6T48470</v>
      </c>
      <c r="D1071" t="str">
        <f t="shared" si="234"/>
        <v>6T48470</v>
      </c>
      <c r="E1071" t="str">
        <f t="shared" si="234"/>
        <v>6T48470</v>
      </c>
      <c r="F1071" t="str">
        <f>"for article number"</f>
        <v>for article number</v>
      </c>
      <c r="G1071" t="str">
        <f>"6T48470"</f>
        <v>6T48470</v>
      </c>
    </row>
    <row r="1072" spans="1:7">
      <c r="A1072">
        <v>300</v>
      </c>
      <c r="B1072" t="s">
        <v>8</v>
      </c>
      <c r="C1072" t="str">
        <f t="shared" si="234"/>
        <v>6T48470</v>
      </c>
      <c r="D1072" t="str">
        <f t="shared" si="234"/>
        <v>6T48470</v>
      </c>
      <c r="E1072" t="str">
        <f t="shared" si="234"/>
        <v>6T48470</v>
      </c>
      <c r="F1072" t="str">
        <f>"Length [mm]"</f>
        <v>Length [mm]</v>
      </c>
      <c r="G1072" t="str">
        <f>"385"</f>
        <v>385</v>
      </c>
    </row>
    <row r="1073" spans="1:7">
      <c r="A1073">
        <v>300</v>
      </c>
      <c r="B1073" t="s">
        <v>8</v>
      </c>
      <c r="C1073" t="str">
        <f t="shared" si="234"/>
        <v>6T48470</v>
      </c>
      <c r="D1073" t="str">
        <f t="shared" si="234"/>
        <v>6T48470</v>
      </c>
      <c r="E1073" t="str">
        <f t="shared" si="234"/>
        <v>6T48470</v>
      </c>
      <c r="F1073" t="str">
        <f>"Thread Measurement 2"</f>
        <v>Thread Measurement 2</v>
      </c>
      <c r="G1073" t="str">
        <f>"F10X1"</f>
        <v>F10X1</v>
      </c>
    </row>
    <row r="1074" spans="1:7">
      <c r="A1074">
        <v>301</v>
      </c>
      <c r="B1074" t="s">
        <v>8</v>
      </c>
      <c r="C1074" t="str">
        <f t="shared" ref="C1074:E1077" si="235">"6T48471"</f>
        <v>6T48471</v>
      </c>
      <c r="D1074" t="str">
        <f t="shared" si="235"/>
        <v>6T48471</v>
      </c>
      <c r="E1074" t="str">
        <f t="shared" si="235"/>
        <v>6T48471</v>
      </c>
      <c r="F1074" t="str">
        <f>"Length [mm]"</f>
        <v>Length [mm]</v>
      </c>
      <c r="G1074" t="str">
        <f>"385"</f>
        <v>385</v>
      </c>
    </row>
    <row r="1075" spans="1:7">
      <c r="A1075">
        <v>301</v>
      </c>
      <c r="B1075" t="s">
        <v>8</v>
      </c>
      <c r="C1075" t="str">
        <f t="shared" si="235"/>
        <v>6T48471</v>
      </c>
      <c r="D1075" t="str">
        <f t="shared" si="235"/>
        <v>6T48471</v>
      </c>
      <c r="E1075" t="str">
        <f t="shared" si="235"/>
        <v>6T48471</v>
      </c>
      <c r="F1075" t="str">
        <f>"for article number"</f>
        <v>for article number</v>
      </c>
      <c r="G1075" t="str">
        <f>"6T48471"</f>
        <v>6T48471</v>
      </c>
    </row>
    <row r="1076" spans="1:7">
      <c r="A1076">
        <v>301</v>
      </c>
      <c r="B1076" t="s">
        <v>8</v>
      </c>
      <c r="C1076" t="str">
        <f t="shared" si="235"/>
        <v>6T48471</v>
      </c>
      <c r="D1076" t="str">
        <f t="shared" si="235"/>
        <v>6T48471</v>
      </c>
      <c r="E1076" t="str">
        <f t="shared" si="235"/>
        <v>6T48471</v>
      </c>
      <c r="F1076" t="str">
        <f>"Thread Measurement 1"</f>
        <v>Thread Measurement 1</v>
      </c>
      <c r="G1076" t="str">
        <f>"F10X1"</f>
        <v>F10X1</v>
      </c>
    </row>
    <row r="1077" spans="1:7">
      <c r="A1077">
        <v>301</v>
      </c>
      <c r="B1077" t="s">
        <v>8</v>
      </c>
      <c r="C1077" t="str">
        <f t="shared" si="235"/>
        <v>6T48471</v>
      </c>
      <c r="D1077" t="str">
        <f t="shared" si="235"/>
        <v>6T48471</v>
      </c>
      <c r="E1077" t="str">
        <f t="shared" si="235"/>
        <v>6T48471</v>
      </c>
      <c r="F1077" t="str">
        <f>"Thread Measurement 2"</f>
        <v>Thread Measurement 2</v>
      </c>
      <c r="G1077" t="str">
        <f>"o 10"</f>
        <v>o 10</v>
      </c>
    </row>
    <row r="1078" spans="1:7">
      <c r="A1078">
        <v>302</v>
      </c>
      <c r="B1078" t="s">
        <v>8</v>
      </c>
      <c r="C1078" t="str">
        <f t="shared" ref="C1078:E1081" si="236">"6T48478"</f>
        <v>6T48478</v>
      </c>
      <c r="D1078" t="str">
        <f t="shared" si="236"/>
        <v>6T48478</v>
      </c>
      <c r="E1078" t="str">
        <f t="shared" si="236"/>
        <v>6T48478</v>
      </c>
      <c r="F1078" t="str">
        <f>"Length [mm]"</f>
        <v>Length [mm]</v>
      </c>
      <c r="G1078" t="str">
        <f>"455"</f>
        <v>455</v>
      </c>
    </row>
    <row r="1079" spans="1:7">
      <c r="A1079">
        <v>302</v>
      </c>
      <c r="B1079" t="s">
        <v>8</v>
      </c>
      <c r="C1079" t="str">
        <f t="shared" si="236"/>
        <v>6T48478</v>
      </c>
      <c r="D1079" t="str">
        <f t="shared" si="236"/>
        <v>6T48478</v>
      </c>
      <c r="E1079" t="str">
        <f t="shared" si="236"/>
        <v>6T48478</v>
      </c>
      <c r="F1079" t="str">
        <f>"for article number"</f>
        <v>for article number</v>
      </c>
      <c r="G1079" t="str">
        <f>"6T48478"</f>
        <v>6T48478</v>
      </c>
    </row>
    <row r="1080" spans="1:7">
      <c r="A1080">
        <v>302</v>
      </c>
      <c r="B1080" t="s">
        <v>8</v>
      </c>
      <c r="C1080" t="str">
        <f t="shared" si="236"/>
        <v>6T48478</v>
      </c>
      <c r="D1080" t="str">
        <f t="shared" si="236"/>
        <v>6T48478</v>
      </c>
      <c r="E1080" t="str">
        <f t="shared" si="236"/>
        <v>6T48478</v>
      </c>
      <c r="F1080" t="str">
        <f>"Thread Measurement 1"</f>
        <v>Thread Measurement 1</v>
      </c>
      <c r="G1080" t="str">
        <f>"F10X1"</f>
        <v>F10X1</v>
      </c>
    </row>
    <row r="1081" spans="1:7">
      <c r="A1081">
        <v>302</v>
      </c>
      <c r="B1081" t="s">
        <v>8</v>
      </c>
      <c r="C1081" t="str">
        <f t="shared" si="236"/>
        <v>6T48478</v>
      </c>
      <c r="D1081" t="str">
        <f t="shared" si="236"/>
        <v>6T48478</v>
      </c>
      <c r="E1081" t="str">
        <f t="shared" si="236"/>
        <v>6T48478</v>
      </c>
      <c r="F1081" t="str">
        <f>"Thread Measurement 2"</f>
        <v>Thread Measurement 2</v>
      </c>
      <c r="G1081" t="str">
        <f>"M10x1"</f>
        <v>M10x1</v>
      </c>
    </row>
    <row r="1082" spans="1:7">
      <c r="A1082">
        <v>303</v>
      </c>
      <c r="B1082" t="s">
        <v>8</v>
      </c>
      <c r="C1082" t="str">
        <f t="shared" ref="C1082:E1085" si="237">"6T48479"</f>
        <v>6T48479</v>
      </c>
      <c r="D1082" t="str">
        <f t="shared" si="237"/>
        <v>6T48479</v>
      </c>
      <c r="E1082" t="str">
        <f t="shared" si="237"/>
        <v>6T48479</v>
      </c>
      <c r="F1082" t="str">
        <f>"for article number"</f>
        <v>for article number</v>
      </c>
      <c r="G1082" t="str">
        <f>"6T48479"</f>
        <v>6T48479</v>
      </c>
    </row>
    <row r="1083" spans="1:7">
      <c r="A1083">
        <v>303</v>
      </c>
      <c r="B1083" t="s">
        <v>8</v>
      </c>
      <c r="C1083" t="str">
        <f t="shared" si="237"/>
        <v>6T48479</v>
      </c>
      <c r="D1083" t="str">
        <f t="shared" si="237"/>
        <v>6T48479</v>
      </c>
      <c r="E1083" t="str">
        <f t="shared" si="237"/>
        <v>6T48479</v>
      </c>
      <c r="F1083" t="str">
        <f>"Thread Measurement 1"</f>
        <v>Thread Measurement 1</v>
      </c>
      <c r="G1083" t="str">
        <f>"F10X1"</f>
        <v>F10X1</v>
      </c>
    </row>
    <row r="1084" spans="1:7">
      <c r="A1084">
        <v>303</v>
      </c>
      <c r="B1084" t="s">
        <v>8</v>
      </c>
      <c r="C1084" t="str">
        <f t="shared" si="237"/>
        <v>6T48479</v>
      </c>
      <c r="D1084" t="str">
        <f t="shared" si="237"/>
        <v>6T48479</v>
      </c>
      <c r="E1084" t="str">
        <f t="shared" si="237"/>
        <v>6T48479</v>
      </c>
      <c r="F1084" t="str">
        <f>"Length [mm]"</f>
        <v>Length [mm]</v>
      </c>
      <c r="G1084" t="str">
        <f>"350"</f>
        <v>350</v>
      </c>
    </row>
    <row r="1085" spans="1:7">
      <c r="A1085">
        <v>303</v>
      </c>
      <c r="B1085" t="s">
        <v>8</v>
      </c>
      <c r="C1085" t="str">
        <f t="shared" si="237"/>
        <v>6T48479</v>
      </c>
      <c r="D1085" t="str">
        <f t="shared" si="237"/>
        <v>6T48479</v>
      </c>
      <c r="E1085" t="str">
        <f t="shared" si="237"/>
        <v>6T48479</v>
      </c>
      <c r="F1085" t="str">
        <f>"Thread Measurement 2"</f>
        <v>Thread Measurement 2</v>
      </c>
      <c r="G1085" t="str">
        <f>"o 10"</f>
        <v>o 10</v>
      </c>
    </row>
    <row r="1086" spans="1:7">
      <c r="A1086">
        <v>304</v>
      </c>
      <c r="B1086" t="s">
        <v>8</v>
      </c>
      <c r="C1086" t="str">
        <f t="shared" ref="C1086:E1089" si="238">"6T48480"</f>
        <v>6T48480</v>
      </c>
      <c r="D1086" t="str">
        <f t="shared" si="238"/>
        <v>6T48480</v>
      </c>
      <c r="E1086" t="str">
        <f t="shared" si="238"/>
        <v>6T48480</v>
      </c>
      <c r="F1086" t="str">
        <f>"Thread Measurement 2"</f>
        <v>Thread Measurement 2</v>
      </c>
      <c r="G1086" t="str">
        <f>"o 10"</f>
        <v>o 10</v>
      </c>
    </row>
    <row r="1087" spans="1:7">
      <c r="A1087">
        <v>304</v>
      </c>
      <c r="B1087" t="s">
        <v>8</v>
      </c>
      <c r="C1087" t="str">
        <f t="shared" si="238"/>
        <v>6T48480</v>
      </c>
      <c r="D1087" t="str">
        <f t="shared" si="238"/>
        <v>6T48480</v>
      </c>
      <c r="E1087" t="str">
        <f t="shared" si="238"/>
        <v>6T48480</v>
      </c>
      <c r="F1087" t="str">
        <f>"Length [mm]"</f>
        <v>Length [mm]</v>
      </c>
      <c r="G1087" t="str">
        <f>"340"</f>
        <v>340</v>
      </c>
    </row>
    <row r="1088" spans="1:7">
      <c r="A1088">
        <v>304</v>
      </c>
      <c r="B1088" t="s">
        <v>8</v>
      </c>
      <c r="C1088" t="str">
        <f t="shared" si="238"/>
        <v>6T48480</v>
      </c>
      <c r="D1088" t="str">
        <f t="shared" si="238"/>
        <v>6T48480</v>
      </c>
      <c r="E1088" t="str">
        <f t="shared" si="238"/>
        <v>6T48480</v>
      </c>
      <c r="F1088" t="str">
        <f>"for article number"</f>
        <v>for article number</v>
      </c>
      <c r="G1088" t="str">
        <f>"6T48480"</f>
        <v>6T48480</v>
      </c>
    </row>
    <row r="1089" spans="1:7">
      <c r="A1089">
        <v>304</v>
      </c>
      <c r="B1089" t="s">
        <v>8</v>
      </c>
      <c r="C1089" t="str">
        <f t="shared" si="238"/>
        <v>6T48480</v>
      </c>
      <c r="D1089" t="str">
        <f t="shared" si="238"/>
        <v>6T48480</v>
      </c>
      <c r="E1089" t="str">
        <f t="shared" si="238"/>
        <v>6T48480</v>
      </c>
      <c r="F1089" t="str">
        <f>"Thread Measurement 1"</f>
        <v>Thread Measurement 1</v>
      </c>
      <c r="G1089" t="str">
        <f>"F10X1"</f>
        <v>F10X1</v>
      </c>
    </row>
    <row r="1090" spans="1:7">
      <c r="A1090">
        <v>305</v>
      </c>
      <c r="B1090" t="s">
        <v>8</v>
      </c>
      <c r="C1090" t="str">
        <f t="shared" ref="C1090:E1093" si="239">"6T48482"</f>
        <v>6T48482</v>
      </c>
      <c r="D1090" t="str">
        <f t="shared" si="239"/>
        <v>6T48482</v>
      </c>
      <c r="E1090" t="str">
        <f t="shared" si="239"/>
        <v>6T48482</v>
      </c>
      <c r="F1090" t="str">
        <f>"Thread Measurement 2"</f>
        <v>Thread Measurement 2</v>
      </c>
      <c r="G1090" t="str">
        <f>"o 10"</f>
        <v>o 10</v>
      </c>
    </row>
    <row r="1091" spans="1:7">
      <c r="A1091">
        <v>305</v>
      </c>
      <c r="B1091" t="s">
        <v>8</v>
      </c>
      <c r="C1091" t="str">
        <f t="shared" si="239"/>
        <v>6T48482</v>
      </c>
      <c r="D1091" t="str">
        <f t="shared" si="239"/>
        <v>6T48482</v>
      </c>
      <c r="E1091" t="str">
        <f t="shared" si="239"/>
        <v>6T48482</v>
      </c>
      <c r="F1091" t="str">
        <f>"Thread Measurement 1"</f>
        <v>Thread Measurement 1</v>
      </c>
      <c r="G1091" t="str">
        <f>"F10X1"</f>
        <v>F10X1</v>
      </c>
    </row>
    <row r="1092" spans="1:7">
      <c r="A1092">
        <v>305</v>
      </c>
      <c r="B1092" t="s">
        <v>8</v>
      </c>
      <c r="C1092" t="str">
        <f t="shared" si="239"/>
        <v>6T48482</v>
      </c>
      <c r="D1092" t="str">
        <f t="shared" si="239"/>
        <v>6T48482</v>
      </c>
      <c r="E1092" t="str">
        <f t="shared" si="239"/>
        <v>6T48482</v>
      </c>
      <c r="F1092" t="str">
        <f>"Length [mm]"</f>
        <v>Length [mm]</v>
      </c>
      <c r="G1092" t="str">
        <f>"340"</f>
        <v>340</v>
      </c>
    </row>
    <row r="1093" spans="1:7">
      <c r="A1093">
        <v>305</v>
      </c>
      <c r="B1093" t="s">
        <v>8</v>
      </c>
      <c r="C1093" t="str">
        <f t="shared" si="239"/>
        <v>6T48482</v>
      </c>
      <c r="D1093" t="str">
        <f t="shared" si="239"/>
        <v>6T48482</v>
      </c>
      <c r="E1093" t="str">
        <f t="shared" si="239"/>
        <v>6T48482</v>
      </c>
      <c r="F1093" t="str">
        <f>"for article number"</f>
        <v>for article number</v>
      </c>
      <c r="G1093" t="str">
        <f>"6T48482"</f>
        <v>6T48482</v>
      </c>
    </row>
    <row r="1094" spans="1:7">
      <c r="A1094">
        <v>306</v>
      </c>
      <c r="B1094" t="s">
        <v>8</v>
      </c>
      <c r="C1094" t="str">
        <f t="shared" ref="C1094:E1097" si="240">"6T48483"</f>
        <v>6T48483</v>
      </c>
      <c r="D1094" t="str">
        <f t="shared" si="240"/>
        <v>6T48483</v>
      </c>
      <c r="E1094" t="str">
        <f t="shared" si="240"/>
        <v>6T48483</v>
      </c>
      <c r="F1094" t="str">
        <f>"Length [mm]"</f>
        <v>Length [mm]</v>
      </c>
      <c r="G1094" t="str">
        <f>"215"</f>
        <v>215</v>
      </c>
    </row>
    <row r="1095" spans="1:7">
      <c r="A1095">
        <v>306</v>
      </c>
      <c r="B1095" t="s">
        <v>8</v>
      </c>
      <c r="C1095" t="str">
        <f t="shared" si="240"/>
        <v>6T48483</v>
      </c>
      <c r="D1095" t="str">
        <f t="shared" si="240"/>
        <v>6T48483</v>
      </c>
      <c r="E1095" t="str">
        <f t="shared" si="240"/>
        <v>6T48483</v>
      </c>
      <c r="F1095" t="str">
        <f>"for article number"</f>
        <v>for article number</v>
      </c>
      <c r="G1095" t="str">
        <f>"6T48483"</f>
        <v>6T48483</v>
      </c>
    </row>
    <row r="1096" spans="1:7">
      <c r="A1096">
        <v>306</v>
      </c>
      <c r="B1096" t="s">
        <v>8</v>
      </c>
      <c r="C1096" t="str">
        <f t="shared" si="240"/>
        <v>6T48483</v>
      </c>
      <c r="D1096" t="str">
        <f t="shared" si="240"/>
        <v>6T48483</v>
      </c>
      <c r="E1096" t="str">
        <f t="shared" si="240"/>
        <v>6T48483</v>
      </c>
      <c r="F1096" t="str">
        <f>"Thread Measurement 1"</f>
        <v>Thread Measurement 1</v>
      </c>
      <c r="G1096" t="str">
        <f>"F10X1"</f>
        <v>F10X1</v>
      </c>
    </row>
    <row r="1097" spans="1:7">
      <c r="A1097">
        <v>306</v>
      </c>
      <c r="B1097" t="s">
        <v>8</v>
      </c>
      <c r="C1097" t="str">
        <f t="shared" si="240"/>
        <v>6T48483</v>
      </c>
      <c r="D1097" t="str">
        <f t="shared" si="240"/>
        <v>6T48483</v>
      </c>
      <c r="E1097" t="str">
        <f t="shared" si="240"/>
        <v>6T48483</v>
      </c>
      <c r="F1097" t="str">
        <f>"Thread Measurement 2"</f>
        <v>Thread Measurement 2</v>
      </c>
      <c r="G1097" t="str">
        <f>"M10x1"</f>
        <v>M10x1</v>
      </c>
    </row>
    <row r="1098" spans="1:7">
      <c r="A1098">
        <v>307</v>
      </c>
      <c r="B1098" t="s">
        <v>8</v>
      </c>
      <c r="C1098" t="str">
        <f t="shared" ref="C1098:E1101" si="241">"6T48490"</f>
        <v>6T48490</v>
      </c>
      <c r="D1098" t="str">
        <f t="shared" si="241"/>
        <v>6T48490</v>
      </c>
      <c r="E1098" t="str">
        <f t="shared" si="241"/>
        <v>6T48490</v>
      </c>
      <c r="F1098" t="str">
        <f>"for article number"</f>
        <v>for article number</v>
      </c>
      <c r="G1098" t="str">
        <f>"6T48490"</f>
        <v>6T48490</v>
      </c>
    </row>
    <row r="1099" spans="1:7">
      <c r="A1099">
        <v>307</v>
      </c>
      <c r="B1099" t="s">
        <v>8</v>
      </c>
      <c r="C1099" t="str">
        <f t="shared" si="241"/>
        <v>6T48490</v>
      </c>
      <c r="D1099" t="str">
        <f t="shared" si="241"/>
        <v>6T48490</v>
      </c>
      <c r="E1099" t="str">
        <f t="shared" si="241"/>
        <v>6T48490</v>
      </c>
      <c r="F1099" t="str">
        <f>"Thread Measurement 1"</f>
        <v>Thread Measurement 1</v>
      </c>
      <c r="G1099" t="str">
        <f>"F10X1"</f>
        <v>F10X1</v>
      </c>
    </row>
    <row r="1100" spans="1:7">
      <c r="A1100">
        <v>307</v>
      </c>
      <c r="B1100" t="s">
        <v>8</v>
      </c>
      <c r="C1100" t="str">
        <f t="shared" si="241"/>
        <v>6T48490</v>
      </c>
      <c r="D1100" t="str">
        <f t="shared" si="241"/>
        <v>6T48490</v>
      </c>
      <c r="E1100" t="str">
        <f t="shared" si="241"/>
        <v>6T48490</v>
      </c>
      <c r="F1100" t="str">
        <f>"Length [mm]"</f>
        <v>Length [mm]</v>
      </c>
      <c r="G1100" t="str">
        <f>"440"</f>
        <v>440</v>
      </c>
    </row>
    <row r="1101" spans="1:7">
      <c r="A1101">
        <v>307</v>
      </c>
      <c r="B1101" t="s">
        <v>8</v>
      </c>
      <c r="C1101" t="str">
        <f t="shared" si="241"/>
        <v>6T48490</v>
      </c>
      <c r="D1101" t="str">
        <f t="shared" si="241"/>
        <v>6T48490</v>
      </c>
      <c r="E1101" t="str">
        <f t="shared" si="241"/>
        <v>6T48490</v>
      </c>
      <c r="F1101" t="str">
        <f>"Thread Measurement 2"</f>
        <v>Thread Measurement 2</v>
      </c>
      <c r="G1101" t="str">
        <f>"o 10"</f>
        <v>o 10</v>
      </c>
    </row>
    <row r="1102" spans="1:7">
      <c r="A1102">
        <v>308</v>
      </c>
      <c r="B1102" t="s">
        <v>8</v>
      </c>
      <c r="C1102" t="str">
        <f t="shared" ref="C1102:E1105" si="242">"6T48491"</f>
        <v>6T48491</v>
      </c>
      <c r="D1102" t="str">
        <f t="shared" si="242"/>
        <v>6T48491</v>
      </c>
      <c r="E1102" t="str">
        <f t="shared" si="242"/>
        <v>6T48491</v>
      </c>
      <c r="F1102" t="str">
        <f>"Thread Measurement 2"</f>
        <v>Thread Measurement 2</v>
      </c>
      <c r="G1102" t="str">
        <f>"o 10"</f>
        <v>o 10</v>
      </c>
    </row>
    <row r="1103" spans="1:7">
      <c r="A1103">
        <v>308</v>
      </c>
      <c r="B1103" t="s">
        <v>8</v>
      </c>
      <c r="C1103" t="str">
        <f t="shared" si="242"/>
        <v>6T48491</v>
      </c>
      <c r="D1103" t="str">
        <f t="shared" si="242"/>
        <v>6T48491</v>
      </c>
      <c r="E1103" t="str">
        <f t="shared" si="242"/>
        <v>6T48491</v>
      </c>
      <c r="F1103" t="str">
        <f>"Length [mm]"</f>
        <v>Length [mm]</v>
      </c>
      <c r="G1103" t="str">
        <f>"345"</f>
        <v>345</v>
      </c>
    </row>
    <row r="1104" spans="1:7">
      <c r="A1104">
        <v>308</v>
      </c>
      <c r="B1104" t="s">
        <v>8</v>
      </c>
      <c r="C1104" t="str">
        <f t="shared" si="242"/>
        <v>6T48491</v>
      </c>
      <c r="D1104" t="str">
        <f t="shared" si="242"/>
        <v>6T48491</v>
      </c>
      <c r="E1104" t="str">
        <f t="shared" si="242"/>
        <v>6T48491</v>
      </c>
      <c r="F1104" t="str">
        <f>"for article number"</f>
        <v>for article number</v>
      </c>
      <c r="G1104" t="str">
        <f>"6T48491"</f>
        <v>6T48491</v>
      </c>
    </row>
    <row r="1105" spans="1:7">
      <c r="A1105">
        <v>308</v>
      </c>
      <c r="B1105" t="s">
        <v>8</v>
      </c>
      <c r="C1105" t="str">
        <f t="shared" si="242"/>
        <v>6T48491</v>
      </c>
      <c r="D1105" t="str">
        <f t="shared" si="242"/>
        <v>6T48491</v>
      </c>
      <c r="E1105" t="str">
        <f t="shared" si="242"/>
        <v>6T48491</v>
      </c>
      <c r="F1105" t="str">
        <f>"Thread Measurement 1"</f>
        <v>Thread Measurement 1</v>
      </c>
      <c r="G1105" t="str">
        <f>"F10X1"</f>
        <v>F10X1</v>
      </c>
    </row>
    <row r="1106" spans="1:7">
      <c r="A1106">
        <v>309</v>
      </c>
      <c r="B1106" t="s">
        <v>8</v>
      </c>
      <c r="C1106" t="str">
        <f t="shared" ref="C1106:E1109" si="243">"6T48492"</f>
        <v>6T48492</v>
      </c>
      <c r="D1106" t="str">
        <f t="shared" si="243"/>
        <v>6T48492</v>
      </c>
      <c r="E1106" t="str">
        <f t="shared" si="243"/>
        <v>6T48492</v>
      </c>
      <c r="F1106" t="str">
        <f>"Thread Measurement 2"</f>
        <v>Thread Measurement 2</v>
      </c>
      <c r="G1106" t="str">
        <f>"o 10"</f>
        <v>o 10</v>
      </c>
    </row>
    <row r="1107" spans="1:7">
      <c r="A1107">
        <v>309</v>
      </c>
      <c r="B1107" t="s">
        <v>8</v>
      </c>
      <c r="C1107" t="str">
        <f t="shared" si="243"/>
        <v>6T48492</v>
      </c>
      <c r="D1107" t="str">
        <f t="shared" si="243"/>
        <v>6T48492</v>
      </c>
      <c r="E1107" t="str">
        <f t="shared" si="243"/>
        <v>6T48492</v>
      </c>
      <c r="F1107" t="str">
        <f>"Thread Measurement 1"</f>
        <v>Thread Measurement 1</v>
      </c>
      <c r="G1107" t="str">
        <f>"F10X1"</f>
        <v>F10X1</v>
      </c>
    </row>
    <row r="1108" spans="1:7">
      <c r="A1108">
        <v>309</v>
      </c>
      <c r="B1108" t="s">
        <v>8</v>
      </c>
      <c r="C1108" t="str">
        <f t="shared" si="243"/>
        <v>6T48492</v>
      </c>
      <c r="D1108" t="str">
        <f t="shared" si="243"/>
        <v>6T48492</v>
      </c>
      <c r="E1108" t="str">
        <f t="shared" si="243"/>
        <v>6T48492</v>
      </c>
      <c r="F1108" t="str">
        <f>"for article number"</f>
        <v>for article number</v>
      </c>
      <c r="G1108" t="str">
        <f>"6T48492"</f>
        <v>6T48492</v>
      </c>
    </row>
    <row r="1109" spans="1:7">
      <c r="A1109">
        <v>309</v>
      </c>
      <c r="B1109" t="s">
        <v>8</v>
      </c>
      <c r="C1109" t="str">
        <f t="shared" si="243"/>
        <v>6T48492</v>
      </c>
      <c r="D1109" t="str">
        <f t="shared" si="243"/>
        <v>6T48492</v>
      </c>
      <c r="E1109" t="str">
        <f t="shared" si="243"/>
        <v>6T48492</v>
      </c>
      <c r="F1109" t="str">
        <f>"Length [mm]"</f>
        <v>Length [mm]</v>
      </c>
      <c r="G1109" t="str">
        <f>"350"</f>
        <v>350</v>
      </c>
    </row>
    <row r="1110" spans="1:7">
      <c r="A1110">
        <v>310</v>
      </c>
      <c r="B1110" t="s">
        <v>8</v>
      </c>
      <c r="C1110" t="str">
        <f t="shared" ref="C1110:E1113" si="244">"6T48493"</f>
        <v>6T48493</v>
      </c>
      <c r="D1110" t="str">
        <f t="shared" si="244"/>
        <v>6T48493</v>
      </c>
      <c r="E1110" t="str">
        <f t="shared" si="244"/>
        <v>6T48493</v>
      </c>
      <c r="F1110" t="str">
        <f>"Length [mm]"</f>
        <v>Length [mm]</v>
      </c>
      <c r="G1110" t="str">
        <f>"635"</f>
        <v>635</v>
      </c>
    </row>
    <row r="1111" spans="1:7">
      <c r="A1111">
        <v>310</v>
      </c>
      <c r="B1111" t="s">
        <v>8</v>
      </c>
      <c r="C1111" t="str">
        <f t="shared" si="244"/>
        <v>6T48493</v>
      </c>
      <c r="D1111" t="str">
        <f t="shared" si="244"/>
        <v>6T48493</v>
      </c>
      <c r="E1111" t="str">
        <f t="shared" si="244"/>
        <v>6T48493</v>
      </c>
      <c r="F1111" t="str">
        <f>"for article number"</f>
        <v>for article number</v>
      </c>
      <c r="G1111" t="str">
        <f>"6T48493"</f>
        <v>6T48493</v>
      </c>
    </row>
    <row r="1112" spans="1:7">
      <c r="A1112">
        <v>310</v>
      </c>
      <c r="B1112" t="s">
        <v>8</v>
      </c>
      <c r="C1112" t="str">
        <f t="shared" si="244"/>
        <v>6T48493</v>
      </c>
      <c r="D1112" t="str">
        <f t="shared" si="244"/>
        <v>6T48493</v>
      </c>
      <c r="E1112" t="str">
        <f t="shared" si="244"/>
        <v>6T48493</v>
      </c>
      <c r="F1112" t="str">
        <f>"Thread Measurement 1"</f>
        <v>Thread Measurement 1</v>
      </c>
      <c r="G1112" t="str">
        <f>"F10X1"</f>
        <v>F10X1</v>
      </c>
    </row>
    <row r="1113" spans="1:7">
      <c r="A1113">
        <v>310</v>
      </c>
      <c r="B1113" t="s">
        <v>8</v>
      </c>
      <c r="C1113" t="str">
        <f t="shared" si="244"/>
        <v>6T48493</v>
      </c>
      <c r="D1113" t="str">
        <f t="shared" si="244"/>
        <v>6T48493</v>
      </c>
      <c r="E1113" t="str">
        <f t="shared" si="244"/>
        <v>6T48493</v>
      </c>
      <c r="F1113" t="str">
        <f>"Thread Measurement 2"</f>
        <v>Thread Measurement 2</v>
      </c>
      <c r="G1113" t="str">
        <f>"o 10"</f>
        <v>o 10</v>
      </c>
    </row>
    <row r="1114" spans="1:7">
      <c r="A1114">
        <v>311</v>
      </c>
      <c r="B1114" t="s">
        <v>8</v>
      </c>
      <c r="C1114" t="str">
        <f t="shared" ref="C1114:E1117" si="245">"6T48494"</f>
        <v>6T48494</v>
      </c>
      <c r="D1114" t="str">
        <f t="shared" si="245"/>
        <v>6T48494</v>
      </c>
      <c r="E1114" t="str">
        <f t="shared" si="245"/>
        <v>6T48494</v>
      </c>
      <c r="F1114" t="str">
        <f>"for article number"</f>
        <v>for article number</v>
      </c>
      <c r="G1114" t="str">
        <f>"6T48494"</f>
        <v>6T48494</v>
      </c>
    </row>
    <row r="1115" spans="1:7">
      <c r="A1115">
        <v>311</v>
      </c>
      <c r="B1115" t="s">
        <v>8</v>
      </c>
      <c r="C1115" t="str">
        <f t="shared" si="245"/>
        <v>6T48494</v>
      </c>
      <c r="D1115" t="str">
        <f t="shared" si="245"/>
        <v>6T48494</v>
      </c>
      <c r="E1115" t="str">
        <f t="shared" si="245"/>
        <v>6T48494</v>
      </c>
      <c r="F1115" t="str">
        <f>"Thread Measurement 1"</f>
        <v>Thread Measurement 1</v>
      </c>
      <c r="G1115" t="str">
        <f>"F10X1"</f>
        <v>F10X1</v>
      </c>
    </row>
    <row r="1116" spans="1:7">
      <c r="A1116">
        <v>311</v>
      </c>
      <c r="B1116" t="s">
        <v>8</v>
      </c>
      <c r="C1116" t="str">
        <f t="shared" si="245"/>
        <v>6T48494</v>
      </c>
      <c r="D1116" t="str">
        <f t="shared" si="245"/>
        <v>6T48494</v>
      </c>
      <c r="E1116" t="str">
        <f t="shared" si="245"/>
        <v>6T48494</v>
      </c>
      <c r="F1116" t="str">
        <f>"Length [mm]"</f>
        <v>Length [mm]</v>
      </c>
      <c r="G1116" t="str">
        <f>"265"</f>
        <v>265</v>
      </c>
    </row>
    <row r="1117" spans="1:7">
      <c r="A1117">
        <v>311</v>
      </c>
      <c r="B1117" t="s">
        <v>8</v>
      </c>
      <c r="C1117" t="str">
        <f t="shared" si="245"/>
        <v>6T48494</v>
      </c>
      <c r="D1117" t="str">
        <f t="shared" si="245"/>
        <v>6T48494</v>
      </c>
      <c r="E1117" t="str">
        <f t="shared" si="245"/>
        <v>6T48494</v>
      </c>
      <c r="F1117" t="str">
        <f>"Thread Measurement 2"</f>
        <v>Thread Measurement 2</v>
      </c>
      <c r="G1117" t="str">
        <f>"o 10"</f>
        <v>o 10</v>
      </c>
    </row>
    <row r="1118" spans="1:7">
      <c r="A1118">
        <v>312</v>
      </c>
      <c r="B1118" t="s">
        <v>8</v>
      </c>
      <c r="C1118" t="str">
        <f t="shared" ref="C1118:E1121" si="246">"6T48495"</f>
        <v>6T48495</v>
      </c>
      <c r="D1118" t="str">
        <f t="shared" si="246"/>
        <v>6T48495</v>
      </c>
      <c r="E1118" t="str">
        <f t="shared" si="246"/>
        <v>6T48495</v>
      </c>
      <c r="F1118" t="str">
        <f>"Length [mm]"</f>
        <v>Length [mm]</v>
      </c>
      <c r="G1118" t="str">
        <f>"255"</f>
        <v>255</v>
      </c>
    </row>
    <row r="1119" spans="1:7">
      <c r="A1119">
        <v>312</v>
      </c>
      <c r="B1119" t="s">
        <v>8</v>
      </c>
      <c r="C1119" t="str">
        <f t="shared" si="246"/>
        <v>6T48495</v>
      </c>
      <c r="D1119" t="str">
        <f t="shared" si="246"/>
        <v>6T48495</v>
      </c>
      <c r="E1119" t="str">
        <f t="shared" si="246"/>
        <v>6T48495</v>
      </c>
      <c r="F1119" t="str">
        <f>"for article number"</f>
        <v>for article number</v>
      </c>
      <c r="G1119" t="str">
        <f>"6T48495"</f>
        <v>6T48495</v>
      </c>
    </row>
    <row r="1120" spans="1:7">
      <c r="A1120">
        <v>312</v>
      </c>
      <c r="B1120" t="s">
        <v>8</v>
      </c>
      <c r="C1120" t="str">
        <f t="shared" si="246"/>
        <v>6T48495</v>
      </c>
      <c r="D1120" t="str">
        <f t="shared" si="246"/>
        <v>6T48495</v>
      </c>
      <c r="E1120" t="str">
        <f t="shared" si="246"/>
        <v>6T48495</v>
      </c>
      <c r="F1120" t="str">
        <f>"Thread Measurement 1"</f>
        <v>Thread Measurement 1</v>
      </c>
      <c r="G1120" t="str">
        <f>"F10X1"</f>
        <v>F10X1</v>
      </c>
    </row>
    <row r="1121" spans="1:7">
      <c r="A1121">
        <v>312</v>
      </c>
      <c r="B1121" t="s">
        <v>8</v>
      </c>
      <c r="C1121" t="str">
        <f t="shared" si="246"/>
        <v>6T48495</v>
      </c>
      <c r="D1121" t="str">
        <f t="shared" si="246"/>
        <v>6T48495</v>
      </c>
      <c r="E1121" t="str">
        <f t="shared" si="246"/>
        <v>6T48495</v>
      </c>
      <c r="F1121" t="str">
        <f>"Thread Measurement 2"</f>
        <v>Thread Measurement 2</v>
      </c>
      <c r="G1121" t="str">
        <f>"o 10"</f>
        <v>o 10</v>
      </c>
    </row>
    <row r="1122" spans="1:7">
      <c r="A1122">
        <v>313</v>
      </c>
      <c r="B1122" t="s">
        <v>8</v>
      </c>
      <c r="C1122" t="str">
        <f t="shared" ref="C1122:E1125" si="247">"6T48496"</f>
        <v>6T48496</v>
      </c>
      <c r="D1122" t="str">
        <f t="shared" si="247"/>
        <v>6T48496</v>
      </c>
      <c r="E1122" t="str">
        <f t="shared" si="247"/>
        <v>6T48496</v>
      </c>
      <c r="F1122" t="str">
        <f>"for article number"</f>
        <v>for article number</v>
      </c>
      <c r="G1122" t="str">
        <f>"6T48496"</f>
        <v>6T48496</v>
      </c>
    </row>
    <row r="1123" spans="1:7">
      <c r="A1123">
        <v>313</v>
      </c>
      <c r="B1123" t="s">
        <v>8</v>
      </c>
      <c r="C1123" t="str">
        <f t="shared" si="247"/>
        <v>6T48496</v>
      </c>
      <c r="D1123" t="str">
        <f t="shared" si="247"/>
        <v>6T48496</v>
      </c>
      <c r="E1123" t="str">
        <f t="shared" si="247"/>
        <v>6T48496</v>
      </c>
      <c r="F1123" t="str">
        <f>"Thread Measurement 1"</f>
        <v>Thread Measurement 1</v>
      </c>
      <c r="G1123" t="str">
        <f>"F10X1"</f>
        <v>F10X1</v>
      </c>
    </row>
    <row r="1124" spans="1:7">
      <c r="A1124">
        <v>313</v>
      </c>
      <c r="B1124" t="s">
        <v>8</v>
      </c>
      <c r="C1124" t="str">
        <f t="shared" si="247"/>
        <v>6T48496</v>
      </c>
      <c r="D1124" t="str">
        <f t="shared" si="247"/>
        <v>6T48496</v>
      </c>
      <c r="E1124" t="str">
        <f t="shared" si="247"/>
        <v>6T48496</v>
      </c>
      <c r="F1124" t="str">
        <f>"Thread Measurement 2"</f>
        <v>Thread Measurement 2</v>
      </c>
      <c r="G1124" t="str">
        <f>"o 10"</f>
        <v>o 10</v>
      </c>
    </row>
    <row r="1125" spans="1:7">
      <c r="A1125">
        <v>313</v>
      </c>
      <c r="B1125" t="s">
        <v>8</v>
      </c>
      <c r="C1125" t="str">
        <f t="shared" si="247"/>
        <v>6T48496</v>
      </c>
      <c r="D1125" t="str">
        <f t="shared" si="247"/>
        <v>6T48496</v>
      </c>
      <c r="E1125" t="str">
        <f t="shared" si="247"/>
        <v>6T48496</v>
      </c>
      <c r="F1125" t="str">
        <f>"Length [mm]"</f>
        <v>Length [mm]</v>
      </c>
      <c r="G1125" t="str">
        <f>"255"</f>
        <v>255</v>
      </c>
    </row>
    <row r="1126" spans="1:7">
      <c r="A1126">
        <v>314</v>
      </c>
      <c r="B1126" t="s">
        <v>8</v>
      </c>
      <c r="C1126" t="str">
        <f t="shared" ref="C1126:E1129" si="248">"6T48501"</f>
        <v>6T48501</v>
      </c>
      <c r="D1126" t="str">
        <f t="shared" si="248"/>
        <v>6T48501</v>
      </c>
      <c r="E1126" t="str">
        <f t="shared" si="248"/>
        <v>6T48501</v>
      </c>
      <c r="F1126" t="str">
        <f>"Length [mm]"</f>
        <v>Length [mm]</v>
      </c>
      <c r="G1126" t="str">
        <f>"610"</f>
        <v>610</v>
      </c>
    </row>
    <row r="1127" spans="1:7">
      <c r="A1127">
        <v>314</v>
      </c>
      <c r="B1127" t="s">
        <v>8</v>
      </c>
      <c r="C1127" t="str">
        <f t="shared" si="248"/>
        <v>6T48501</v>
      </c>
      <c r="D1127" t="str">
        <f t="shared" si="248"/>
        <v>6T48501</v>
      </c>
      <c r="E1127" t="str">
        <f t="shared" si="248"/>
        <v>6T48501</v>
      </c>
      <c r="F1127" t="str">
        <f>"for article number"</f>
        <v>for article number</v>
      </c>
      <c r="G1127" t="str">
        <f>"6T48501"</f>
        <v>6T48501</v>
      </c>
    </row>
    <row r="1128" spans="1:7">
      <c r="A1128">
        <v>314</v>
      </c>
      <c r="B1128" t="s">
        <v>8</v>
      </c>
      <c r="C1128" t="str">
        <f t="shared" si="248"/>
        <v>6T48501</v>
      </c>
      <c r="D1128" t="str">
        <f t="shared" si="248"/>
        <v>6T48501</v>
      </c>
      <c r="E1128" t="str">
        <f t="shared" si="248"/>
        <v>6T48501</v>
      </c>
      <c r="F1128" t="str">
        <f>"Thread Measurement 1"</f>
        <v>Thread Measurement 1</v>
      </c>
      <c r="G1128" t="str">
        <f>"F10X1"</f>
        <v>F10X1</v>
      </c>
    </row>
    <row r="1129" spans="1:7">
      <c r="A1129">
        <v>314</v>
      </c>
      <c r="B1129" t="s">
        <v>8</v>
      </c>
      <c r="C1129" t="str">
        <f t="shared" si="248"/>
        <v>6T48501</v>
      </c>
      <c r="D1129" t="str">
        <f t="shared" si="248"/>
        <v>6T48501</v>
      </c>
      <c r="E1129" t="str">
        <f t="shared" si="248"/>
        <v>6T48501</v>
      </c>
      <c r="F1129" t="str">
        <f>"Thread Measurement 2"</f>
        <v>Thread Measurement 2</v>
      </c>
      <c r="G1129" t="str">
        <f>"o 10"</f>
        <v>o 10</v>
      </c>
    </row>
    <row r="1130" spans="1:7">
      <c r="A1130">
        <v>315</v>
      </c>
      <c r="B1130" t="s">
        <v>8</v>
      </c>
      <c r="C1130" t="str">
        <f t="shared" ref="C1130:E1133" si="249">"6T48502"</f>
        <v>6T48502</v>
      </c>
      <c r="D1130" t="str">
        <f t="shared" si="249"/>
        <v>6T48502</v>
      </c>
      <c r="E1130" t="str">
        <f t="shared" si="249"/>
        <v>6T48502</v>
      </c>
      <c r="F1130" t="str">
        <f>"Thread Measurement 2"</f>
        <v>Thread Measurement 2</v>
      </c>
      <c r="G1130" t="str">
        <f>"o 10"</f>
        <v>o 10</v>
      </c>
    </row>
    <row r="1131" spans="1:7">
      <c r="A1131">
        <v>315</v>
      </c>
      <c r="B1131" t="s">
        <v>8</v>
      </c>
      <c r="C1131" t="str">
        <f t="shared" si="249"/>
        <v>6T48502</v>
      </c>
      <c r="D1131" t="str">
        <f t="shared" si="249"/>
        <v>6T48502</v>
      </c>
      <c r="E1131" t="str">
        <f t="shared" si="249"/>
        <v>6T48502</v>
      </c>
      <c r="F1131" t="str">
        <f>"Length [mm]"</f>
        <v>Length [mm]</v>
      </c>
      <c r="G1131" t="str">
        <f>"610"</f>
        <v>610</v>
      </c>
    </row>
    <row r="1132" spans="1:7">
      <c r="A1132">
        <v>315</v>
      </c>
      <c r="B1132" t="s">
        <v>8</v>
      </c>
      <c r="C1132" t="str">
        <f t="shared" si="249"/>
        <v>6T48502</v>
      </c>
      <c r="D1132" t="str">
        <f t="shared" si="249"/>
        <v>6T48502</v>
      </c>
      <c r="E1132" t="str">
        <f t="shared" si="249"/>
        <v>6T48502</v>
      </c>
      <c r="F1132" t="str">
        <f>"for article number"</f>
        <v>for article number</v>
      </c>
      <c r="G1132" t="str">
        <f>"6T48502"</f>
        <v>6T48502</v>
      </c>
    </row>
    <row r="1133" spans="1:7">
      <c r="A1133">
        <v>315</v>
      </c>
      <c r="B1133" t="s">
        <v>8</v>
      </c>
      <c r="C1133" t="str">
        <f t="shared" si="249"/>
        <v>6T48502</v>
      </c>
      <c r="D1133" t="str">
        <f t="shared" si="249"/>
        <v>6T48502</v>
      </c>
      <c r="E1133" t="str">
        <f t="shared" si="249"/>
        <v>6T48502</v>
      </c>
      <c r="F1133" t="str">
        <f>"Thread Measurement 1"</f>
        <v>Thread Measurement 1</v>
      </c>
      <c r="G1133" t="str">
        <f>"F10X1"</f>
        <v>F10X1</v>
      </c>
    </row>
    <row r="1134" spans="1:7">
      <c r="A1134">
        <v>316</v>
      </c>
      <c r="B1134" t="s">
        <v>8</v>
      </c>
      <c r="C1134" t="str">
        <f t="shared" ref="C1134:E1137" si="250">"6T48505"</f>
        <v>6T48505</v>
      </c>
      <c r="D1134" t="str">
        <f t="shared" si="250"/>
        <v>6T48505</v>
      </c>
      <c r="E1134" t="str">
        <f t="shared" si="250"/>
        <v>6T48505</v>
      </c>
      <c r="F1134" t="str">
        <f>"Thread Measurement 1"</f>
        <v>Thread Measurement 1</v>
      </c>
      <c r="G1134" t="str">
        <f>"o 10"</f>
        <v>o 10</v>
      </c>
    </row>
    <row r="1135" spans="1:7">
      <c r="A1135">
        <v>316</v>
      </c>
      <c r="B1135" t="s">
        <v>8</v>
      </c>
      <c r="C1135" t="str">
        <f t="shared" si="250"/>
        <v>6T48505</v>
      </c>
      <c r="D1135" t="str">
        <f t="shared" si="250"/>
        <v>6T48505</v>
      </c>
      <c r="E1135" t="str">
        <f t="shared" si="250"/>
        <v>6T48505</v>
      </c>
      <c r="F1135" t="str">
        <f>"Thread Measurement 2"</f>
        <v>Thread Measurement 2</v>
      </c>
      <c r="G1135" t="str">
        <f>"F10X1"</f>
        <v>F10X1</v>
      </c>
    </row>
    <row r="1136" spans="1:7">
      <c r="A1136">
        <v>316</v>
      </c>
      <c r="B1136" t="s">
        <v>8</v>
      </c>
      <c r="C1136" t="str">
        <f t="shared" si="250"/>
        <v>6T48505</v>
      </c>
      <c r="D1136" t="str">
        <f t="shared" si="250"/>
        <v>6T48505</v>
      </c>
      <c r="E1136" t="str">
        <f t="shared" si="250"/>
        <v>6T48505</v>
      </c>
      <c r="F1136" t="str">
        <f>"Length [mm]"</f>
        <v>Length [mm]</v>
      </c>
      <c r="G1136" t="str">
        <f>"465"</f>
        <v>465</v>
      </c>
    </row>
    <row r="1137" spans="1:7">
      <c r="A1137">
        <v>316</v>
      </c>
      <c r="B1137" t="s">
        <v>8</v>
      </c>
      <c r="C1137" t="str">
        <f t="shared" si="250"/>
        <v>6T48505</v>
      </c>
      <c r="D1137" t="str">
        <f t="shared" si="250"/>
        <v>6T48505</v>
      </c>
      <c r="E1137" t="str">
        <f t="shared" si="250"/>
        <v>6T48505</v>
      </c>
      <c r="F1137" t="str">
        <f>"for article number"</f>
        <v>for article number</v>
      </c>
      <c r="G1137" t="str">
        <f>"6T48505"</f>
        <v>6T48505</v>
      </c>
    </row>
    <row r="1138" spans="1:7">
      <c r="A1138">
        <v>317</v>
      </c>
      <c r="B1138" t="s">
        <v>8</v>
      </c>
      <c r="C1138" t="str">
        <f t="shared" ref="C1138:E1141" si="251">"6T48508"</f>
        <v>6T48508</v>
      </c>
      <c r="D1138" t="str">
        <f t="shared" si="251"/>
        <v>6T48508</v>
      </c>
      <c r="E1138" t="str">
        <f t="shared" si="251"/>
        <v>6T48508</v>
      </c>
      <c r="F1138" t="str">
        <f>"Length [mm]"</f>
        <v>Length [mm]</v>
      </c>
      <c r="G1138" t="str">
        <f>"645"</f>
        <v>645</v>
      </c>
    </row>
    <row r="1139" spans="1:7">
      <c r="A1139">
        <v>317</v>
      </c>
      <c r="B1139" t="s">
        <v>8</v>
      </c>
      <c r="C1139" t="str">
        <f t="shared" si="251"/>
        <v>6T48508</v>
      </c>
      <c r="D1139" t="str">
        <f t="shared" si="251"/>
        <v>6T48508</v>
      </c>
      <c r="E1139" t="str">
        <f t="shared" si="251"/>
        <v>6T48508</v>
      </c>
      <c r="F1139" t="str">
        <f>"for article number"</f>
        <v>for article number</v>
      </c>
      <c r="G1139" t="str">
        <f>"6T48508"</f>
        <v>6T48508</v>
      </c>
    </row>
    <row r="1140" spans="1:7">
      <c r="A1140">
        <v>317</v>
      </c>
      <c r="B1140" t="s">
        <v>8</v>
      </c>
      <c r="C1140" t="str">
        <f t="shared" si="251"/>
        <v>6T48508</v>
      </c>
      <c r="D1140" t="str">
        <f t="shared" si="251"/>
        <v>6T48508</v>
      </c>
      <c r="E1140" t="str">
        <f t="shared" si="251"/>
        <v>6T48508</v>
      </c>
      <c r="F1140" t="str">
        <f>"Thread Measurement 1"</f>
        <v>Thread Measurement 1</v>
      </c>
      <c r="G1140" t="str">
        <f>"F10X1"</f>
        <v>F10X1</v>
      </c>
    </row>
    <row r="1141" spans="1:7">
      <c r="A1141">
        <v>317</v>
      </c>
      <c r="B1141" t="s">
        <v>8</v>
      </c>
      <c r="C1141" t="str">
        <f t="shared" si="251"/>
        <v>6T48508</v>
      </c>
      <c r="D1141" t="str">
        <f t="shared" si="251"/>
        <v>6T48508</v>
      </c>
      <c r="E1141" t="str">
        <f t="shared" si="251"/>
        <v>6T48508</v>
      </c>
      <c r="F1141" t="str">
        <f>"Thread Measurement 2"</f>
        <v>Thread Measurement 2</v>
      </c>
      <c r="G1141" t="str">
        <f>"o 10"</f>
        <v>o 10</v>
      </c>
    </row>
    <row r="1142" spans="1:7">
      <c r="A1142">
        <v>318</v>
      </c>
      <c r="B1142" t="s">
        <v>8</v>
      </c>
      <c r="C1142" t="str">
        <f t="shared" ref="C1142:E1145" si="252">"6T48509"</f>
        <v>6T48509</v>
      </c>
      <c r="D1142" t="str">
        <f t="shared" si="252"/>
        <v>6T48509</v>
      </c>
      <c r="E1142" t="str">
        <f t="shared" si="252"/>
        <v>6T48509</v>
      </c>
      <c r="F1142" t="str">
        <f>"Thread Measurement 2"</f>
        <v>Thread Measurement 2</v>
      </c>
      <c r="G1142" t="str">
        <f>"o 10"</f>
        <v>o 10</v>
      </c>
    </row>
    <row r="1143" spans="1:7">
      <c r="A1143">
        <v>318</v>
      </c>
      <c r="B1143" t="s">
        <v>8</v>
      </c>
      <c r="C1143" t="str">
        <f t="shared" si="252"/>
        <v>6T48509</v>
      </c>
      <c r="D1143" t="str">
        <f t="shared" si="252"/>
        <v>6T48509</v>
      </c>
      <c r="E1143" t="str">
        <f t="shared" si="252"/>
        <v>6T48509</v>
      </c>
      <c r="F1143" t="str">
        <f>"Length [mm]"</f>
        <v>Length [mm]</v>
      </c>
      <c r="G1143" t="str">
        <f>"650"</f>
        <v>650</v>
      </c>
    </row>
    <row r="1144" spans="1:7">
      <c r="A1144">
        <v>318</v>
      </c>
      <c r="B1144" t="s">
        <v>8</v>
      </c>
      <c r="C1144" t="str">
        <f t="shared" si="252"/>
        <v>6T48509</v>
      </c>
      <c r="D1144" t="str">
        <f t="shared" si="252"/>
        <v>6T48509</v>
      </c>
      <c r="E1144" t="str">
        <f t="shared" si="252"/>
        <v>6T48509</v>
      </c>
      <c r="F1144" t="str">
        <f>"for article number"</f>
        <v>for article number</v>
      </c>
      <c r="G1144" t="str">
        <f>"6T48509"</f>
        <v>6T48509</v>
      </c>
    </row>
    <row r="1145" spans="1:7">
      <c r="A1145">
        <v>318</v>
      </c>
      <c r="B1145" t="s">
        <v>8</v>
      </c>
      <c r="C1145" t="str">
        <f t="shared" si="252"/>
        <v>6T48509</v>
      </c>
      <c r="D1145" t="str">
        <f t="shared" si="252"/>
        <v>6T48509</v>
      </c>
      <c r="E1145" t="str">
        <f t="shared" si="252"/>
        <v>6T48509</v>
      </c>
      <c r="F1145" t="str">
        <f>"Thread Measurement 1"</f>
        <v>Thread Measurement 1</v>
      </c>
      <c r="G1145" t="str">
        <f>"F10X1"</f>
        <v>F10X1</v>
      </c>
    </row>
    <row r="1146" spans="1:7">
      <c r="A1146">
        <v>319</v>
      </c>
      <c r="B1146" t="s">
        <v>8</v>
      </c>
      <c r="C1146" t="str">
        <f t="shared" ref="C1146:E1148" si="253">"6T48510"</f>
        <v>6T48510</v>
      </c>
      <c r="D1146" t="str">
        <f t="shared" si="253"/>
        <v>6T48510</v>
      </c>
      <c r="E1146" t="str">
        <f t="shared" si="253"/>
        <v>6T48510</v>
      </c>
      <c r="F1146" t="str">
        <f>"for article number"</f>
        <v>for article number</v>
      </c>
      <c r="G1146" t="str">
        <f>"6T48510"</f>
        <v>6T48510</v>
      </c>
    </row>
    <row r="1147" spans="1:7">
      <c r="A1147">
        <v>319</v>
      </c>
      <c r="B1147" t="s">
        <v>8</v>
      </c>
      <c r="C1147" t="str">
        <f t="shared" si="253"/>
        <v>6T48510</v>
      </c>
      <c r="D1147" t="str">
        <f t="shared" si="253"/>
        <v>6T48510</v>
      </c>
      <c r="E1147" t="str">
        <f t="shared" si="253"/>
        <v>6T48510</v>
      </c>
      <c r="F1147" t="str">
        <f>"Thread Measurement 1"</f>
        <v>Thread Measurement 1</v>
      </c>
      <c r="G1147" t="str">
        <f>"F10X1"</f>
        <v>F10X1</v>
      </c>
    </row>
    <row r="1148" spans="1:7">
      <c r="A1148">
        <v>319</v>
      </c>
      <c r="B1148" t="s">
        <v>8</v>
      </c>
      <c r="C1148" t="str">
        <f t="shared" si="253"/>
        <v>6T48510</v>
      </c>
      <c r="D1148" t="str">
        <f t="shared" si="253"/>
        <v>6T48510</v>
      </c>
      <c r="E1148" t="str">
        <f t="shared" si="253"/>
        <v>6T48510</v>
      </c>
      <c r="F1148" t="str">
        <f>"Thread Measurement 2"</f>
        <v>Thread Measurement 2</v>
      </c>
      <c r="G1148" t="str">
        <f>"o 10"</f>
        <v>o 10</v>
      </c>
    </row>
    <row r="1149" spans="1:7">
      <c r="A1149">
        <v>320</v>
      </c>
      <c r="B1149" t="s">
        <v>8</v>
      </c>
      <c r="C1149" t="str">
        <f t="shared" ref="C1149:E1152" si="254">"6T48511"</f>
        <v>6T48511</v>
      </c>
      <c r="D1149" t="str">
        <f t="shared" si="254"/>
        <v>6T48511</v>
      </c>
      <c r="E1149" t="str">
        <f t="shared" si="254"/>
        <v>6T48511</v>
      </c>
      <c r="F1149" t="str">
        <f>"Thread Measurement 2"</f>
        <v>Thread Measurement 2</v>
      </c>
      <c r="G1149" t="str">
        <f>"o 10"</f>
        <v>o 10</v>
      </c>
    </row>
    <row r="1150" spans="1:7">
      <c r="A1150">
        <v>320</v>
      </c>
      <c r="B1150" t="s">
        <v>8</v>
      </c>
      <c r="C1150" t="str">
        <f t="shared" si="254"/>
        <v>6T48511</v>
      </c>
      <c r="D1150" t="str">
        <f t="shared" si="254"/>
        <v>6T48511</v>
      </c>
      <c r="E1150" t="str">
        <f t="shared" si="254"/>
        <v>6T48511</v>
      </c>
      <c r="F1150" t="str">
        <f>"Length [mm]"</f>
        <v>Length [mm]</v>
      </c>
      <c r="G1150" t="str">
        <f>"575"</f>
        <v>575</v>
      </c>
    </row>
    <row r="1151" spans="1:7">
      <c r="A1151">
        <v>320</v>
      </c>
      <c r="B1151" t="s">
        <v>8</v>
      </c>
      <c r="C1151" t="str">
        <f t="shared" si="254"/>
        <v>6T48511</v>
      </c>
      <c r="D1151" t="str">
        <f t="shared" si="254"/>
        <v>6T48511</v>
      </c>
      <c r="E1151" t="str">
        <f t="shared" si="254"/>
        <v>6T48511</v>
      </c>
      <c r="F1151" t="str">
        <f>"for article number"</f>
        <v>for article number</v>
      </c>
      <c r="G1151" t="str">
        <f>"6T48511"</f>
        <v>6T48511</v>
      </c>
    </row>
    <row r="1152" spans="1:7">
      <c r="A1152">
        <v>320</v>
      </c>
      <c r="B1152" t="s">
        <v>8</v>
      </c>
      <c r="C1152" t="str">
        <f t="shared" si="254"/>
        <v>6T48511</v>
      </c>
      <c r="D1152" t="str">
        <f t="shared" si="254"/>
        <v>6T48511</v>
      </c>
      <c r="E1152" t="str">
        <f t="shared" si="254"/>
        <v>6T48511</v>
      </c>
      <c r="F1152" t="str">
        <f>"Thread Measurement 1"</f>
        <v>Thread Measurement 1</v>
      </c>
      <c r="G1152" t="str">
        <f>"F10X1"</f>
        <v>F10X1</v>
      </c>
    </row>
    <row r="1153" spans="1:7">
      <c r="A1153">
        <v>321</v>
      </c>
      <c r="B1153" t="s">
        <v>8</v>
      </c>
      <c r="C1153" t="str">
        <f t="shared" ref="C1153:E1156" si="255">"6T48512"</f>
        <v>6T48512</v>
      </c>
      <c r="D1153" t="str">
        <f t="shared" si="255"/>
        <v>6T48512</v>
      </c>
      <c r="E1153" t="str">
        <f t="shared" si="255"/>
        <v>6T48512</v>
      </c>
      <c r="F1153" t="str">
        <f>"Thread Measurement 2"</f>
        <v>Thread Measurement 2</v>
      </c>
      <c r="G1153" t="str">
        <f>"o 10"</f>
        <v>o 10</v>
      </c>
    </row>
    <row r="1154" spans="1:7">
      <c r="A1154">
        <v>321</v>
      </c>
      <c r="B1154" t="s">
        <v>8</v>
      </c>
      <c r="C1154" t="str">
        <f t="shared" si="255"/>
        <v>6T48512</v>
      </c>
      <c r="D1154" t="str">
        <f t="shared" si="255"/>
        <v>6T48512</v>
      </c>
      <c r="E1154" t="str">
        <f t="shared" si="255"/>
        <v>6T48512</v>
      </c>
      <c r="F1154" t="str">
        <f>"Thread Measurement 1"</f>
        <v>Thread Measurement 1</v>
      </c>
      <c r="G1154" t="str">
        <f>"F10X1"</f>
        <v>F10X1</v>
      </c>
    </row>
    <row r="1155" spans="1:7">
      <c r="A1155">
        <v>321</v>
      </c>
      <c r="B1155" t="s">
        <v>8</v>
      </c>
      <c r="C1155" t="str">
        <f t="shared" si="255"/>
        <v>6T48512</v>
      </c>
      <c r="D1155" t="str">
        <f t="shared" si="255"/>
        <v>6T48512</v>
      </c>
      <c r="E1155" t="str">
        <f t="shared" si="255"/>
        <v>6T48512</v>
      </c>
      <c r="F1155" t="str">
        <f>"Length [mm]"</f>
        <v>Length [mm]</v>
      </c>
      <c r="G1155" t="str">
        <f>"485"</f>
        <v>485</v>
      </c>
    </row>
    <row r="1156" spans="1:7">
      <c r="A1156">
        <v>321</v>
      </c>
      <c r="B1156" t="s">
        <v>8</v>
      </c>
      <c r="C1156" t="str">
        <f t="shared" si="255"/>
        <v>6T48512</v>
      </c>
      <c r="D1156" t="str">
        <f t="shared" si="255"/>
        <v>6T48512</v>
      </c>
      <c r="E1156" t="str">
        <f t="shared" si="255"/>
        <v>6T48512</v>
      </c>
      <c r="F1156" t="str">
        <f>"for article number"</f>
        <v>for article number</v>
      </c>
      <c r="G1156" t="str">
        <f>"6T48512"</f>
        <v>6T48512</v>
      </c>
    </row>
    <row r="1157" spans="1:7">
      <c r="A1157">
        <v>322</v>
      </c>
      <c r="B1157" t="s">
        <v>8</v>
      </c>
      <c r="C1157" t="str">
        <f t="shared" ref="C1157:E1160" si="256">"6T48513"</f>
        <v>6T48513</v>
      </c>
      <c r="D1157" t="str">
        <f t="shared" si="256"/>
        <v>6T48513</v>
      </c>
      <c r="E1157" t="str">
        <f t="shared" si="256"/>
        <v>6T48513</v>
      </c>
      <c r="F1157" t="str">
        <f>"Thread Measurement 2"</f>
        <v>Thread Measurement 2</v>
      </c>
      <c r="G1157" t="str">
        <f>"o 10"</f>
        <v>o 10</v>
      </c>
    </row>
    <row r="1158" spans="1:7">
      <c r="A1158">
        <v>322</v>
      </c>
      <c r="B1158" t="s">
        <v>8</v>
      </c>
      <c r="C1158" t="str">
        <f t="shared" si="256"/>
        <v>6T48513</v>
      </c>
      <c r="D1158" t="str">
        <f t="shared" si="256"/>
        <v>6T48513</v>
      </c>
      <c r="E1158" t="str">
        <f t="shared" si="256"/>
        <v>6T48513</v>
      </c>
      <c r="F1158" t="str">
        <f>"Length [mm]"</f>
        <v>Length [mm]</v>
      </c>
      <c r="G1158" t="str">
        <f>"485"</f>
        <v>485</v>
      </c>
    </row>
    <row r="1159" spans="1:7">
      <c r="A1159">
        <v>322</v>
      </c>
      <c r="B1159" t="s">
        <v>8</v>
      </c>
      <c r="C1159" t="str">
        <f t="shared" si="256"/>
        <v>6T48513</v>
      </c>
      <c r="D1159" t="str">
        <f t="shared" si="256"/>
        <v>6T48513</v>
      </c>
      <c r="E1159" t="str">
        <f t="shared" si="256"/>
        <v>6T48513</v>
      </c>
      <c r="F1159" t="str">
        <f>"for article number"</f>
        <v>for article number</v>
      </c>
      <c r="G1159" t="str">
        <f>"6T48513"</f>
        <v>6T48513</v>
      </c>
    </row>
    <row r="1160" spans="1:7">
      <c r="A1160">
        <v>322</v>
      </c>
      <c r="B1160" t="s">
        <v>8</v>
      </c>
      <c r="C1160" t="str">
        <f t="shared" si="256"/>
        <v>6T48513</v>
      </c>
      <c r="D1160" t="str">
        <f t="shared" si="256"/>
        <v>6T48513</v>
      </c>
      <c r="E1160" t="str">
        <f t="shared" si="256"/>
        <v>6T48513</v>
      </c>
      <c r="F1160" t="str">
        <f>"Thread Measurement 1"</f>
        <v>Thread Measurement 1</v>
      </c>
      <c r="G1160" t="str">
        <f>"F10X1"</f>
        <v>F10X1</v>
      </c>
    </row>
    <row r="1161" spans="1:7">
      <c r="A1161">
        <v>323</v>
      </c>
      <c r="B1161" t="s">
        <v>8</v>
      </c>
      <c r="C1161" t="str">
        <f t="shared" ref="C1161:E1164" si="257">"6T48514"</f>
        <v>6T48514</v>
      </c>
      <c r="D1161" t="str">
        <f t="shared" si="257"/>
        <v>6T48514</v>
      </c>
      <c r="E1161" t="str">
        <f t="shared" si="257"/>
        <v>6T48514</v>
      </c>
      <c r="F1161" t="str">
        <f>"Thread Measurement 2"</f>
        <v>Thread Measurement 2</v>
      </c>
      <c r="G1161" t="str">
        <f>"o 10"</f>
        <v>o 10</v>
      </c>
    </row>
    <row r="1162" spans="1:7">
      <c r="A1162">
        <v>323</v>
      </c>
      <c r="B1162" t="s">
        <v>8</v>
      </c>
      <c r="C1162" t="str">
        <f t="shared" si="257"/>
        <v>6T48514</v>
      </c>
      <c r="D1162" t="str">
        <f t="shared" si="257"/>
        <v>6T48514</v>
      </c>
      <c r="E1162" t="str">
        <f t="shared" si="257"/>
        <v>6T48514</v>
      </c>
      <c r="F1162" t="str">
        <f>"Thread Measurement 1"</f>
        <v>Thread Measurement 1</v>
      </c>
      <c r="G1162" t="str">
        <f>"F10X1"</f>
        <v>F10X1</v>
      </c>
    </row>
    <row r="1163" spans="1:7">
      <c r="A1163">
        <v>323</v>
      </c>
      <c r="B1163" t="s">
        <v>8</v>
      </c>
      <c r="C1163" t="str">
        <f t="shared" si="257"/>
        <v>6T48514</v>
      </c>
      <c r="D1163" t="str">
        <f t="shared" si="257"/>
        <v>6T48514</v>
      </c>
      <c r="E1163" t="str">
        <f t="shared" si="257"/>
        <v>6T48514</v>
      </c>
      <c r="F1163" t="str">
        <f>"for article number"</f>
        <v>for article number</v>
      </c>
      <c r="G1163" t="str">
        <f>"6T48514"</f>
        <v>6T48514</v>
      </c>
    </row>
    <row r="1164" spans="1:7">
      <c r="A1164">
        <v>323</v>
      </c>
      <c r="B1164" t="s">
        <v>8</v>
      </c>
      <c r="C1164" t="str">
        <f t="shared" si="257"/>
        <v>6T48514</v>
      </c>
      <c r="D1164" t="str">
        <f t="shared" si="257"/>
        <v>6T48514</v>
      </c>
      <c r="E1164" t="str">
        <f t="shared" si="257"/>
        <v>6T48514</v>
      </c>
      <c r="F1164" t="str">
        <f>"Length [mm]"</f>
        <v>Length [mm]</v>
      </c>
      <c r="G1164" t="str">
        <f>"500"</f>
        <v>500</v>
      </c>
    </row>
    <row r="1165" spans="1:7">
      <c r="A1165">
        <v>324</v>
      </c>
      <c r="B1165" t="s">
        <v>8</v>
      </c>
      <c r="C1165" t="str">
        <f t="shared" ref="C1165:E1168" si="258">"6T48515"</f>
        <v>6T48515</v>
      </c>
      <c r="D1165" t="str">
        <f t="shared" si="258"/>
        <v>6T48515</v>
      </c>
      <c r="E1165" t="str">
        <f t="shared" si="258"/>
        <v>6T48515</v>
      </c>
      <c r="F1165" t="str">
        <f>"Length [mm]"</f>
        <v>Length [mm]</v>
      </c>
      <c r="G1165" t="str">
        <f>"500"</f>
        <v>500</v>
      </c>
    </row>
    <row r="1166" spans="1:7">
      <c r="A1166">
        <v>324</v>
      </c>
      <c r="B1166" t="s">
        <v>8</v>
      </c>
      <c r="C1166" t="str">
        <f t="shared" si="258"/>
        <v>6T48515</v>
      </c>
      <c r="D1166" t="str">
        <f t="shared" si="258"/>
        <v>6T48515</v>
      </c>
      <c r="E1166" t="str">
        <f t="shared" si="258"/>
        <v>6T48515</v>
      </c>
      <c r="F1166" t="str">
        <f>"for article number"</f>
        <v>for article number</v>
      </c>
      <c r="G1166" t="str">
        <f>"6T48515"</f>
        <v>6T48515</v>
      </c>
    </row>
    <row r="1167" spans="1:7">
      <c r="A1167">
        <v>324</v>
      </c>
      <c r="B1167" t="s">
        <v>8</v>
      </c>
      <c r="C1167" t="str">
        <f t="shared" si="258"/>
        <v>6T48515</v>
      </c>
      <c r="D1167" t="str">
        <f t="shared" si="258"/>
        <v>6T48515</v>
      </c>
      <c r="E1167" t="str">
        <f t="shared" si="258"/>
        <v>6T48515</v>
      </c>
      <c r="F1167" t="str">
        <f>"Thread Measurement 1"</f>
        <v>Thread Measurement 1</v>
      </c>
      <c r="G1167" t="str">
        <f>"F10X1"</f>
        <v>F10X1</v>
      </c>
    </row>
    <row r="1168" spans="1:7">
      <c r="A1168">
        <v>324</v>
      </c>
      <c r="B1168" t="s">
        <v>8</v>
      </c>
      <c r="C1168" t="str">
        <f t="shared" si="258"/>
        <v>6T48515</v>
      </c>
      <c r="D1168" t="str">
        <f t="shared" si="258"/>
        <v>6T48515</v>
      </c>
      <c r="E1168" t="str">
        <f t="shared" si="258"/>
        <v>6T48515</v>
      </c>
      <c r="F1168" t="str">
        <f>"Thread Measurement 2"</f>
        <v>Thread Measurement 2</v>
      </c>
      <c r="G1168" t="str">
        <f>"o 10"</f>
        <v>o 10</v>
      </c>
    </row>
    <row r="1169" spans="1:7">
      <c r="A1169">
        <v>325</v>
      </c>
      <c r="B1169" t="s">
        <v>8</v>
      </c>
      <c r="C1169" t="str">
        <f t="shared" ref="C1169:E1172" si="259">"6T48516"</f>
        <v>6T48516</v>
      </c>
      <c r="D1169" t="str">
        <f t="shared" si="259"/>
        <v>6T48516</v>
      </c>
      <c r="E1169" t="str">
        <f t="shared" si="259"/>
        <v>6T48516</v>
      </c>
      <c r="F1169" t="str">
        <f>"for article number"</f>
        <v>for article number</v>
      </c>
      <c r="G1169" t="str">
        <f>"6T48516"</f>
        <v>6T48516</v>
      </c>
    </row>
    <row r="1170" spans="1:7">
      <c r="A1170">
        <v>325</v>
      </c>
      <c r="B1170" t="s">
        <v>8</v>
      </c>
      <c r="C1170" t="str">
        <f t="shared" si="259"/>
        <v>6T48516</v>
      </c>
      <c r="D1170" t="str">
        <f t="shared" si="259"/>
        <v>6T48516</v>
      </c>
      <c r="E1170" t="str">
        <f t="shared" si="259"/>
        <v>6T48516</v>
      </c>
      <c r="F1170" t="str">
        <f>"Thread Measurement 1"</f>
        <v>Thread Measurement 1</v>
      </c>
      <c r="G1170" t="str">
        <f>"F10X1"</f>
        <v>F10X1</v>
      </c>
    </row>
    <row r="1171" spans="1:7">
      <c r="A1171">
        <v>325</v>
      </c>
      <c r="B1171" t="s">
        <v>8</v>
      </c>
      <c r="C1171" t="str">
        <f t="shared" si="259"/>
        <v>6T48516</v>
      </c>
      <c r="D1171" t="str">
        <f t="shared" si="259"/>
        <v>6T48516</v>
      </c>
      <c r="E1171" t="str">
        <f t="shared" si="259"/>
        <v>6T48516</v>
      </c>
      <c r="F1171" t="str">
        <f>"Length [mm]"</f>
        <v>Length [mm]</v>
      </c>
      <c r="G1171" t="str">
        <f>"415"</f>
        <v>415</v>
      </c>
    </row>
    <row r="1172" spans="1:7">
      <c r="A1172">
        <v>325</v>
      </c>
      <c r="B1172" t="s">
        <v>8</v>
      </c>
      <c r="C1172" t="str">
        <f t="shared" si="259"/>
        <v>6T48516</v>
      </c>
      <c r="D1172" t="str">
        <f t="shared" si="259"/>
        <v>6T48516</v>
      </c>
      <c r="E1172" t="str">
        <f t="shared" si="259"/>
        <v>6T48516</v>
      </c>
      <c r="F1172" t="str">
        <f>"Thread Measurement 2"</f>
        <v>Thread Measurement 2</v>
      </c>
      <c r="G1172" t="str">
        <f>"o 10"</f>
        <v>o 10</v>
      </c>
    </row>
    <row r="1173" spans="1:7">
      <c r="A1173">
        <v>326</v>
      </c>
      <c r="B1173" t="s">
        <v>8</v>
      </c>
      <c r="C1173" t="str">
        <f t="shared" ref="C1173:E1176" si="260">"6T48518"</f>
        <v>6T48518</v>
      </c>
      <c r="D1173" t="str">
        <f t="shared" si="260"/>
        <v>6T48518</v>
      </c>
      <c r="E1173" t="str">
        <f t="shared" si="260"/>
        <v>6T48518</v>
      </c>
      <c r="F1173" t="str">
        <f>"Thread Measurement 2"</f>
        <v>Thread Measurement 2</v>
      </c>
      <c r="G1173" t="str">
        <f>"M10x1"</f>
        <v>M10x1</v>
      </c>
    </row>
    <row r="1174" spans="1:7">
      <c r="A1174">
        <v>326</v>
      </c>
      <c r="B1174" t="s">
        <v>8</v>
      </c>
      <c r="C1174" t="str">
        <f t="shared" si="260"/>
        <v>6T48518</v>
      </c>
      <c r="D1174" t="str">
        <f t="shared" si="260"/>
        <v>6T48518</v>
      </c>
      <c r="E1174" t="str">
        <f t="shared" si="260"/>
        <v>6T48518</v>
      </c>
      <c r="F1174" t="str">
        <f>"Length [mm]"</f>
        <v>Length [mm]</v>
      </c>
      <c r="G1174" t="str">
        <f>"445"</f>
        <v>445</v>
      </c>
    </row>
    <row r="1175" spans="1:7">
      <c r="A1175">
        <v>326</v>
      </c>
      <c r="B1175" t="s">
        <v>8</v>
      </c>
      <c r="C1175" t="str">
        <f t="shared" si="260"/>
        <v>6T48518</v>
      </c>
      <c r="D1175" t="str">
        <f t="shared" si="260"/>
        <v>6T48518</v>
      </c>
      <c r="E1175" t="str">
        <f t="shared" si="260"/>
        <v>6T48518</v>
      </c>
      <c r="F1175" t="str">
        <f>"for article number"</f>
        <v>for article number</v>
      </c>
      <c r="G1175" t="str">
        <f>"6T48518"</f>
        <v>6T48518</v>
      </c>
    </row>
    <row r="1176" spans="1:7">
      <c r="A1176">
        <v>326</v>
      </c>
      <c r="B1176" t="s">
        <v>8</v>
      </c>
      <c r="C1176" t="str">
        <f t="shared" si="260"/>
        <v>6T48518</v>
      </c>
      <c r="D1176" t="str">
        <f t="shared" si="260"/>
        <v>6T48518</v>
      </c>
      <c r="E1176" t="str">
        <f t="shared" si="260"/>
        <v>6T48518</v>
      </c>
      <c r="F1176" t="str">
        <f>"Thread Measurement 1"</f>
        <v>Thread Measurement 1</v>
      </c>
      <c r="G1176" t="str">
        <f>"F10X1"</f>
        <v>F10X1</v>
      </c>
    </row>
    <row r="1177" spans="1:7">
      <c r="A1177">
        <v>327</v>
      </c>
      <c r="B1177" t="s">
        <v>8</v>
      </c>
      <c r="C1177" t="str">
        <f t="shared" ref="C1177:E1178" si="261">"6T48522"</f>
        <v>6T48522</v>
      </c>
      <c r="D1177" t="str">
        <f t="shared" si="261"/>
        <v>6T48522</v>
      </c>
      <c r="E1177" t="str">
        <f t="shared" si="261"/>
        <v>6T48522</v>
      </c>
      <c r="F1177" t="str">
        <f>"Length [mm]"</f>
        <v>Length [mm]</v>
      </c>
      <c r="G1177" t="str">
        <f>"230"</f>
        <v>230</v>
      </c>
    </row>
    <row r="1178" spans="1:7">
      <c r="A1178">
        <v>327</v>
      </c>
      <c r="B1178" t="s">
        <v>8</v>
      </c>
      <c r="C1178" t="str">
        <f t="shared" si="261"/>
        <v>6T48522</v>
      </c>
      <c r="D1178" t="str">
        <f t="shared" si="261"/>
        <v>6T48522</v>
      </c>
      <c r="E1178" t="str">
        <f t="shared" si="261"/>
        <v>6T48522</v>
      </c>
      <c r="F1178" t="str">
        <f>"for article number"</f>
        <v>for article number</v>
      </c>
      <c r="G1178" t="str">
        <f>"6T48522"</f>
        <v>6T48522</v>
      </c>
    </row>
    <row r="1179" spans="1:7">
      <c r="A1179">
        <v>328</v>
      </c>
      <c r="B1179" t="s">
        <v>8</v>
      </c>
      <c r="C1179" t="str">
        <f t="shared" ref="C1179:E1182" si="262">"6T48531"</f>
        <v>6T48531</v>
      </c>
      <c r="D1179" t="str">
        <f t="shared" si="262"/>
        <v>6T48531</v>
      </c>
      <c r="E1179" t="str">
        <f t="shared" si="262"/>
        <v>6T48531</v>
      </c>
      <c r="F1179" t="str">
        <f>"Length [mm]"</f>
        <v>Length [mm]</v>
      </c>
      <c r="G1179" t="str">
        <f>"622"</f>
        <v>622</v>
      </c>
    </row>
    <row r="1180" spans="1:7">
      <c r="A1180">
        <v>328</v>
      </c>
      <c r="B1180" t="s">
        <v>8</v>
      </c>
      <c r="C1180" t="str">
        <f t="shared" si="262"/>
        <v>6T48531</v>
      </c>
      <c r="D1180" t="str">
        <f t="shared" si="262"/>
        <v>6T48531</v>
      </c>
      <c r="E1180" t="str">
        <f t="shared" si="262"/>
        <v>6T48531</v>
      </c>
      <c r="F1180" t="str">
        <f>"Thread Measurement 2"</f>
        <v>Thread Measurement 2</v>
      </c>
      <c r="G1180" t="str">
        <f>"o 10"</f>
        <v>o 10</v>
      </c>
    </row>
    <row r="1181" spans="1:7">
      <c r="A1181">
        <v>328</v>
      </c>
      <c r="B1181" t="s">
        <v>8</v>
      </c>
      <c r="C1181" t="str">
        <f t="shared" si="262"/>
        <v>6T48531</v>
      </c>
      <c r="D1181" t="str">
        <f t="shared" si="262"/>
        <v>6T48531</v>
      </c>
      <c r="E1181" t="str">
        <f t="shared" si="262"/>
        <v>6T48531</v>
      </c>
      <c r="F1181" t="str">
        <f>"for article number"</f>
        <v>for article number</v>
      </c>
      <c r="G1181" t="str">
        <f>"6T48531"</f>
        <v>6T48531</v>
      </c>
    </row>
    <row r="1182" spans="1:7">
      <c r="A1182">
        <v>328</v>
      </c>
      <c r="B1182" t="s">
        <v>8</v>
      </c>
      <c r="C1182" t="str">
        <f t="shared" si="262"/>
        <v>6T48531</v>
      </c>
      <c r="D1182" t="str">
        <f t="shared" si="262"/>
        <v>6T48531</v>
      </c>
      <c r="E1182" t="str">
        <f t="shared" si="262"/>
        <v>6T48531</v>
      </c>
      <c r="F1182" t="str">
        <f>"Thread Measurement 1"</f>
        <v>Thread Measurement 1</v>
      </c>
      <c r="G1182" t="str">
        <f>"3/8 24"</f>
        <v>3/8 24</v>
      </c>
    </row>
    <row r="1183" spans="1:7">
      <c r="A1183">
        <v>329</v>
      </c>
      <c r="B1183" t="s">
        <v>8</v>
      </c>
      <c r="C1183" t="str">
        <f t="shared" ref="C1183:E1186" si="263">"6T48537"</f>
        <v>6T48537</v>
      </c>
      <c r="D1183" t="str">
        <f t="shared" si="263"/>
        <v>6T48537</v>
      </c>
      <c r="E1183" t="str">
        <f t="shared" si="263"/>
        <v>6T48537</v>
      </c>
      <c r="F1183" t="str">
        <f>"Thread Measurement 2"</f>
        <v>Thread Measurement 2</v>
      </c>
      <c r="G1183" t="str">
        <f>"o 10"</f>
        <v>o 10</v>
      </c>
    </row>
    <row r="1184" spans="1:7">
      <c r="A1184">
        <v>329</v>
      </c>
      <c r="B1184" t="s">
        <v>8</v>
      </c>
      <c r="C1184" t="str">
        <f t="shared" si="263"/>
        <v>6T48537</v>
      </c>
      <c r="D1184" t="str">
        <f t="shared" si="263"/>
        <v>6T48537</v>
      </c>
      <c r="E1184" t="str">
        <f t="shared" si="263"/>
        <v>6T48537</v>
      </c>
      <c r="F1184" t="str">
        <f>"Thread Measurement 1"</f>
        <v>Thread Measurement 1</v>
      </c>
      <c r="G1184" t="str">
        <f>"F10X1"</f>
        <v>F10X1</v>
      </c>
    </row>
    <row r="1185" spans="1:7">
      <c r="A1185">
        <v>329</v>
      </c>
      <c r="B1185" t="s">
        <v>8</v>
      </c>
      <c r="C1185" t="str">
        <f t="shared" si="263"/>
        <v>6T48537</v>
      </c>
      <c r="D1185" t="str">
        <f t="shared" si="263"/>
        <v>6T48537</v>
      </c>
      <c r="E1185" t="str">
        <f t="shared" si="263"/>
        <v>6T48537</v>
      </c>
      <c r="F1185" t="str">
        <f>"for article number"</f>
        <v>for article number</v>
      </c>
      <c r="G1185" t="str">
        <f>"6T48537"</f>
        <v>6T48537</v>
      </c>
    </row>
    <row r="1186" spans="1:7">
      <c r="A1186">
        <v>329</v>
      </c>
      <c r="B1186" t="s">
        <v>8</v>
      </c>
      <c r="C1186" t="str">
        <f t="shared" si="263"/>
        <v>6T48537</v>
      </c>
      <c r="D1186" t="str">
        <f t="shared" si="263"/>
        <v>6T48537</v>
      </c>
      <c r="E1186" t="str">
        <f t="shared" si="263"/>
        <v>6T48537</v>
      </c>
      <c r="F1186" t="str">
        <f>"Length [mm]"</f>
        <v>Length [mm]</v>
      </c>
      <c r="G1186" t="str">
        <f>"555"</f>
        <v>555</v>
      </c>
    </row>
    <row r="1187" spans="1:7">
      <c r="A1187">
        <v>330</v>
      </c>
      <c r="B1187" t="s">
        <v>8</v>
      </c>
      <c r="C1187" t="str">
        <f t="shared" ref="C1187:E1190" si="264">"6T48538"</f>
        <v>6T48538</v>
      </c>
      <c r="D1187" t="str">
        <f t="shared" si="264"/>
        <v>6T48538</v>
      </c>
      <c r="E1187" t="str">
        <f t="shared" si="264"/>
        <v>6T48538</v>
      </c>
      <c r="F1187" t="str">
        <f>"for article number"</f>
        <v>for article number</v>
      </c>
      <c r="G1187" t="str">
        <f>"6T48538"</f>
        <v>6T48538</v>
      </c>
    </row>
    <row r="1188" spans="1:7">
      <c r="A1188">
        <v>330</v>
      </c>
      <c r="B1188" t="s">
        <v>8</v>
      </c>
      <c r="C1188" t="str">
        <f t="shared" si="264"/>
        <v>6T48538</v>
      </c>
      <c r="D1188" t="str">
        <f t="shared" si="264"/>
        <v>6T48538</v>
      </c>
      <c r="E1188" t="str">
        <f t="shared" si="264"/>
        <v>6T48538</v>
      </c>
      <c r="F1188" t="str">
        <f>"Thread Measurement 1"</f>
        <v>Thread Measurement 1</v>
      </c>
      <c r="G1188" t="str">
        <f>"F10X1"</f>
        <v>F10X1</v>
      </c>
    </row>
    <row r="1189" spans="1:7">
      <c r="A1189">
        <v>330</v>
      </c>
      <c r="B1189" t="s">
        <v>8</v>
      </c>
      <c r="C1189" t="str">
        <f t="shared" si="264"/>
        <v>6T48538</v>
      </c>
      <c r="D1189" t="str">
        <f t="shared" si="264"/>
        <v>6T48538</v>
      </c>
      <c r="E1189" t="str">
        <f t="shared" si="264"/>
        <v>6T48538</v>
      </c>
      <c r="F1189" t="str">
        <f>"Thread Measurement 2"</f>
        <v>Thread Measurement 2</v>
      </c>
      <c r="G1189" t="str">
        <f>"o 10"</f>
        <v>o 10</v>
      </c>
    </row>
    <row r="1190" spans="1:7">
      <c r="A1190">
        <v>330</v>
      </c>
      <c r="B1190" t="s">
        <v>8</v>
      </c>
      <c r="C1190" t="str">
        <f t="shared" si="264"/>
        <v>6T48538</v>
      </c>
      <c r="D1190" t="str">
        <f t="shared" si="264"/>
        <v>6T48538</v>
      </c>
      <c r="E1190" t="str">
        <f t="shared" si="264"/>
        <v>6T48538</v>
      </c>
      <c r="F1190" t="str">
        <f>"Length [mm]"</f>
        <v>Length [mm]</v>
      </c>
      <c r="G1190" t="str">
        <f>"555"</f>
        <v>555</v>
      </c>
    </row>
    <row r="1191" spans="1:7">
      <c r="A1191">
        <v>331</v>
      </c>
      <c r="B1191" t="s">
        <v>8</v>
      </c>
      <c r="C1191" t="str">
        <f t="shared" ref="C1191:E1194" si="265">"6T48539"</f>
        <v>6T48539</v>
      </c>
      <c r="D1191" t="str">
        <f t="shared" si="265"/>
        <v>6T48539</v>
      </c>
      <c r="E1191" t="str">
        <f t="shared" si="265"/>
        <v>6T48539</v>
      </c>
      <c r="F1191" t="str">
        <f>"Thread Measurement 2"</f>
        <v>Thread Measurement 2</v>
      </c>
      <c r="G1191" t="str">
        <f>"o 10"</f>
        <v>o 10</v>
      </c>
    </row>
    <row r="1192" spans="1:7">
      <c r="A1192">
        <v>331</v>
      </c>
      <c r="B1192" t="s">
        <v>8</v>
      </c>
      <c r="C1192" t="str">
        <f t="shared" si="265"/>
        <v>6T48539</v>
      </c>
      <c r="D1192" t="str">
        <f t="shared" si="265"/>
        <v>6T48539</v>
      </c>
      <c r="E1192" t="str">
        <f t="shared" si="265"/>
        <v>6T48539</v>
      </c>
      <c r="F1192" t="str">
        <f>"Length [mm]"</f>
        <v>Length [mm]</v>
      </c>
      <c r="G1192" t="str">
        <f>"375"</f>
        <v>375</v>
      </c>
    </row>
    <row r="1193" spans="1:7">
      <c r="A1193">
        <v>331</v>
      </c>
      <c r="B1193" t="s">
        <v>8</v>
      </c>
      <c r="C1193" t="str">
        <f t="shared" si="265"/>
        <v>6T48539</v>
      </c>
      <c r="D1193" t="str">
        <f t="shared" si="265"/>
        <v>6T48539</v>
      </c>
      <c r="E1193" t="str">
        <f t="shared" si="265"/>
        <v>6T48539</v>
      </c>
      <c r="F1193" t="str">
        <f>"for article number"</f>
        <v>for article number</v>
      </c>
      <c r="G1193" t="str">
        <f>"6T48539"</f>
        <v>6T48539</v>
      </c>
    </row>
    <row r="1194" spans="1:7">
      <c r="A1194">
        <v>331</v>
      </c>
      <c r="B1194" t="s">
        <v>8</v>
      </c>
      <c r="C1194" t="str">
        <f t="shared" si="265"/>
        <v>6T48539</v>
      </c>
      <c r="D1194" t="str">
        <f t="shared" si="265"/>
        <v>6T48539</v>
      </c>
      <c r="E1194" t="str">
        <f t="shared" si="265"/>
        <v>6T48539</v>
      </c>
      <c r="F1194" t="str">
        <f>"Thread Measurement 1"</f>
        <v>Thread Measurement 1</v>
      </c>
      <c r="G1194" t="str">
        <f>"F10X1"</f>
        <v>F10X1</v>
      </c>
    </row>
    <row r="1195" spans="1:7">
      <c r="A1195">
        <v>332</v>
      </c>
      <c r="B1195" t="s">
        <v>8</v>
      </c>
      <c r="C1195" t="str">
        <f t="shared" ref="C1195:E1198" si="266">"6T48541"</f>
        <v>6T48541</v>
      </c>
      <c r="D1195" t="str">
        <f t="shared" si="266"/>
        <v>6T48541</v>
      </c>
      <c r="E1195" t="str">
        <f t="shared" si="266"/>
        <v>6T48541</v>
      </c>
      <c r="F1195" t="str">
        <f>"Thread Measurement 2"</f>
        <v>Thread Measurement 2</v>
      </c>
      <c r="G1195" t="str">
        <f>"o 10"</f>
        <v>o 10</v>
      </c>
    </row>
    <row r="1196" spans="1:7">
      <c r="A1196">
        <v>332</v>
      </c>
      <c r="B1196" t="s">
        <v>8</v>
      </c>
      <c r="C1196" t="str">
        <f t="shared" si="266"/>
        <v>6T48541</v>
      </c>
      <c r="D1196" t="str">
        <f t="shared" si="266"/>
        <v>6T48541</v>
      </c>
      <c r="E1196" t="str">
        <f t="shared" si="266"/>
        <v>6T48541</v>
      </c>
      <c r="F1196" t="str">
        <f>"Thread Measurement 1"</f>
        <v>Thread Measurement 1</v>
      </c>
      <c r="G1196" t="str">
        <f>"F10X1"</f>
        <v>F10X1</v>
      </c>
    </row>
    <row r="1197" spans="1:7">
      <c r="A1197">
        <v>332</v>
      </c>
      <c r="B1197" t="s">
        <v>8</v>
      </c>
      <c r="C1197" t="str">
        <f t="shared" si="266"/>
        <v>6T48541</v>
      </c>
      <c r="D1197" t="str">
        <f t="shared" si="266"/>
        <v>6T48541</v>
      </c>
      <c r="E1197" t="str">
        <f t="shared" si="266"/>
        <v>6T48541</v>
      </c>
      <c r="F1197" t="str">
        <f>"Length [mm]"</f>
        <v>Length [mm]</v>
      </c>
      <c r="G1197" t="str">
        <f>"520"</f>
        <v>520</v>
      </c>
    </row>
    <row r="1198" spans="1:7">
      <c r="A1198">
        <v>332</v>
      </c>
      <c r="B1198" t="s">
        <v>8</v>
      </c>
      <c r="C1198" t="str">
        <f t="shared" si="266"/>
        <v>6T48541</v>
      </c>
      <c r="D1198" t="str">
        <f t="shared" si="266"/>
        <v>6T48541</v>
      </c>
      <c r="E1198" t="str">
        <f t="shared" si="266"/>
        <v>6T48541</v>
      </c>
      <c r="F1198" t="str">
        <f>"for article number"</f>
        <v>for article number</v>
      </c>
      <c r="G1198" t="str">
        <f>"6T48541"</f>
        <v>6T48541</v>
      </c>
    </row>
    <row r="1199" spans="1:7">
      <c r="A1199">
        <v>333</v>
      </c>
      <c r="B1199" t="s">
        <v>8</v>
      </c>
      <c r="C1199" t="str">
        <f t="shared" ref="C1199:E1202" si="267">"6T48542"</f>
        <v>6T48542</v>
      </c>
      <c r="D1199" t="str">
        <f t="shared" si="267"/>
        <v>6T48542</v>
      </c>
      <c r="E1199" t="str">
        <f t="shared" si="267"/>
        <v>6T48542</v>
      </c>
      <c r="F1199" t="str">
        <f>"Thread Measurement 2"</f>
        <v>Thread Measurement 2</v>
      </c>
      <c r="G1199" t="str">
        <f>"o 10"</f>
        <v>o 10</v>
      </c>
    </row>
    <row r="1200" spans="1:7">
      <c r="A1200">
        <v>333</v>
      </c>
      <c r="B1200" t="s">
        <v>8</v>
      </c>
      <c r="C1200" t="str">
        <f t="shared" si="267"/>
        <v>6T48542</v>
      </c>
      <c r="D1200" t="str">
        <f t="shared" si="267"/>
        <v>6T48542</v>
      </c>
      <c r="E1200" t="str">
        <f t="shared" si="267"/>
        <v>6T48542</v>
      </c>
      <c r="F1200" t="str">
        <f>"Length [mm]"</f>
        <v>Length [mm]</v>
      </c>
      <c r="G1200" t="str">
        <f>"520"</f>
        <v>520</v>
      </c>
    </row>
    <row r="1201" spans="1:7">
      <c r="A1201">
        <v>333</v>
      </c>
      <c r="B1201" t="s">
        <v>8</v>
      </c>
      <c r="C1201" t="str">
        <f t="shared" si="267"/>
        <v>6T48542</v>
      </c>
      <c r="D1201" t="str">
        <f t="shared" si="267"/>
        <v>6T48542</v>
      </c>
      <c r="E1201" t="str">
        <f t="shared" si="267"/>
        <v>6T48542</v>
      </c>
      <c r="F1201" t="str">
        <f>"for article number"</f>
        <v>for article number</v>
      </c>
      <c r="G1201" t="str">
        <f>"6T48542"</f>
        <v>6T48542</v>
      </c>
    </row>
    <row r="1202" spans="1:7">
      <c r="A1202">
        <v>333</v>
      </c>
      <c r="B1202" t="s">
        <v>8</v>
      </c>
      <c r="C1202" t="str">
        <f t="shared" si="267"/>
        <v>6T48542</v>
      </c>
      <c r="D1202" t="str">
        <f t="shared" si="267"/>
        <v>6T48542</v>
      </c>
      <c r="E1202" t="str">
        <f t="shared" si="267"/>
        <v>6T48542</v>
      </c>
      <c r="F1202" t="str">
        <f>"Thread Measurement 1"</f>
        <v>Thread Measurement 1</v>
      </c>
      <c r="G1202" t="str">
        <f>"F10X1"</f>
        <v>F10X1</v>
      </c>
    </row>
    <row r="1203" spans="1:7">
      <c r="A1203">
        <v>334</v>
      </c>
      <c r="B1203" t="s">
        <v>8</v>
      </c>
      <c r="C1203" t="str">
        <f t="shared" ref="C1203:E1206" si="268">"6T48543"</f>
        <v>6T48543</v>
      </c>
      <c r="D1203" t="str">
        <f t="shared" si="268"/>
        <v>6T48543</v>
      </c>
      <c r="E1203" t="str">
        <f t="shared" si="268"/>
        <v>6T48543</v>
      </c>
      <c r="F1203" t="str">
        <f>"Thread Measurement 2"</f>
        <v>Thread Measurement 2</v>
      </c>
      <c r="G1203" t="str">
        <f>"o 10"</f>
        <v>o 10</v>
      </c>
    </row>
    <row r="1204" spans="1:7">
      <c r="A1204">
        <v>334</v>
      </c>
      <c r="B1204" t="s">
        <v>8</v>
      </c>
      <c r="C1204" t="str">
        <f t="shared" si="268"/>
        <v>6T48543</v>
      </c>
      <c r="D1204" t="str">
        <f t="shared" si="268"/>
        <v>6T48543</v>
      </c>
      <c r="E1204" t="str">
        <f t="shared" si="268"/>
        <v>6T48543</v>
      </c>
      <c r="F1204" t="str">
        <f>"Thread Measurement 1"</f>
        <v>Thread Measurement 1</v>
      </c>
      <c r="G1204" t="str">
        <f>"F10X1"</f>
        <v>F10X1</v>
      </c>
    </row>
    <row r="1205" spans="1:7">
      <c r="A1205">
        <v>334</v>
      </c>
      <c r="B1205" t="s">
        <v>8</v>
      </c>
      <c r="C1205" t="str">
        <f t="shared" si="268"/>
        <v>6T48543</v>
      </c>
      <c r="D1205" t="str">
        <f t="shared" si="268"/>
        <v>6T48543</v>
      </c>
      <c r="E1205" t="str">
        <f t="shared" si="268"/>
        <v>6T48543</v>
      </c>
      <c r="F1205" t="str">
        <f>"for article number"</f>
        <v>for article number</v>
      </c>
      <c r="G1205" t="str">
        <f>"6T48543"</f>
        <v>6T48543</v>
      </c>
    </row>
    <row r="1206" spans="1:7">
      <c r="A1206">
        <v>334</v>
      </c>
      <c r="B1206" t="s">
        <v>8</v>
      </c>
      <c r="C1206" t="str">
        <f t="shared" si="268"/>
        <v>6T48543</v>
      </c>
      <c r="D1206" t="str">
        <f t="shared" si="268"/>
        <v>6T48543</v>
      </c>
      <c r="E1206" t="str">
        <f t="shared" si="268"/>
        <v>6T48543</v>
      </c>
      <c r="F1206" t="str">
        <f>"Length [mm]"</f>
        <v>Length [mm]</v>
      </c>
      <c r="G1206" t="str">
        <f>"267"</f>
        <v>267</v>
      </c>
    </row>
    <row r="1207" spans="1:7">
      <c r="A1207">
        <v>335</v>
      </c>
      <c r="B1207" t="s">
        <v>8</v>
      </c>
      <c r="C1207" t="str">
        <f t="shared" ref="C1207:E1210" si="269">"6T48544"</f>
        <v>6T48544</v>
      </c>
      <c r="D1207" t="str">
        <f t="shared" si="269"/>
        <v>6T48544</v>
      </c>
      <c r="E1207" t="str">
        <f t="shared" si="269"/>
        <v>6T48544</v>
      </c>
      <c r="F1207" t="str">
        <f>"Length [mm]"</f>
        <v>Length [mm]</v>
      </c>
      <c r="G1207" t="str">
        <f>"267"</f>
        <v>267</v>
      </c>
    </row>
    <row r="1208" spans="1:7">
      <c r="A1208">
        <v>335</v>
      </c>
      <c r="B1208" t="s">
        <v>8</v>
      </c>
      <c r="C1208" t="str">
        <f t="shared" si="269"/>
        <v>6T48544</v>
      </c>
      <c r="D1208" t="str">
        <f t="shared" si="269"/>
        <v>6T48544</v>
      </c>
      <c r="E1208" t="str">
        <f t="shared" si="269"/>
        <v>6T48544</v>
      </c>
      <c r="F1208" t="str">
        <f>"for article number"</f>
        <v>for article number</v>
      </c>
      <c r="G1208" t="str">
        <f>"6T48544"</f>
        <v>6T48544</v>
      </c>
    </row>
    <row r="1209" spans="1:7">
      <c r="A1209">
        <v>335</v>
      </c>
      <c r="B1209" t="s">
        <v>8</v>
      </c>
      <c r="C1209" t="str">
        <f t="shared" si="269"/>
        <v>6T48544</v>
      </c>
      <c r="D1209" t="str">
        <f t="shared" si="269"/>
        <v>6T48544</v>
      </c>
      <c r="E1209" t="str">
        <f t="shared" si="269"/>
        <v>6T48544</v>
      </c>
      <c r="F1209" t="str">
        <f>"Thread Measurement 1"</f>
        <v>Thread Measurement 1</v>
      </c>
      <c r="G1209" t="str">
        <f>"F10X1"</f>
        <v>F10X1</v>
      </c>
    </row>
    <row r="1210" spans="1:7">
      <c r="A1210">
        <v>335</v>
      </c>
      <c r="B1210" t="s">
        <v>8</v>
      </c>
      <c r="C1210" t="str">
        <f t="shared" si="269"/>
        <v>6T48544</v>
      </c>
      <c r="D1210" t="str">
        <f t="shared" si="269"/>
        <v>6T48544</v>
      </c>
      <c r="E1210" t="str">
        <f t="shared" si="269"/>
        <v>6T48544</v>
      </c>
      <c r="F1210" t="str">
        <f>"Thread Measurement 2"</f>
        <v>Thread Measurement 2</v>
      </c>
      <c r="G1210" t="str">
        <f>"o 10"</f>
        <v>o 10</v>
      </c>
    </row>
    <row r="1211" spans="1:7">
      <c r="A1211">
        <v>336</v>
      </c>
      <c r="B1211" t="s">
        <v>8</v>
      </c>
      <c r="C1211" t="str">
        <f t="shared" ref="C1211:E1214" si="270">"6T48545"</f>
        <v>6T48545</v>
      </c>
      <c r="D1211" t="str">
        <f t="shared" si="270"/>
        <v>6T48545</v>
      </c>
      <c r="E1211" t="str">
        <f t="shared" si="270"/>
        <v>6T48545</v>
      </c>
      <c r="F1211" t="str">
        <f>"for article number"</f>
        <v>for article number</v>
      </c>
      <c r="G1211" t="str">
        <f>"6T48545"</f>
        <v>6T48545</v>
      </c>
    </row>
    <row r="1212" spans="1:7">
      <c r="A1212">
        <v>336</v>
      </c>
      <c r="B1212" t="s">
        <v>8</v>
      </c>
      <c r="C1212" t="str">
        <f t="shared" si="270"/>
        <v>6T48545</v>
      </c>
      <c r="D1212" t="str">
        <f t="shared" si="270"/>
        <v>6T48545</v>
      </c>
      <c r="E1212" t="str">
        <f t="shared" si="270"/>
        <v>6T48545</v>
      </c>
      <c r="F1212" t="str">
        <f>"Thread Measurement 1"</f>
        <v>Thread Measurement 1</v>
      </c>
      <c r="G1212" t="str">
        <f>"F10X1"</f>
        <v>F10X1</v>
      </c>
    </row>
    <row r="1213" spans="1:7">
      <c r="A1213">
        <v>336</v>
      </c>
      <c r="B1213" t="s">
        <v>8</v>
      </c>
      <c r="C1213" t="str">
        <f t="shared" si="270"/>
        <v>6T48545</v>
      </c>
      <c r="D1213" t="str">
        <f t="shared" si="270"/>
        <v>6T48545</v>
      </c>
      <c r="E1213" t="str">
        <f t="shared" si="270"/>
        <v>6T48545</v>
      </c>
      <c r="F1213" t="str">
        <f>"Length [mm]"</f>
        <v>Length [mm]</v>
      </c>
      <c r="G1213" t="str">
        <f>"540"</f>
        <v>540</v>
      </c>
    </row>
    <row r="1214" spans="1:7">
      <c r="A1214">
        <v>336</v>
      </c>
      <c r="B1214" t="s">
        <v>8</v>
      </c>
      <c r="C1214" t="str">
        <f t="shared" si="270"/>
        <v>6T48545</v>
      </c>
      <c r="D1214" t="str">
        <f t="shared" si="270"/>
        <v>6T48545</v>
      </c>
      <c r="E1214" t="str">
        <f t="shared" si="270"/>
        <v>6T48545</v>
      </c>
      <c r="F1214" t="str">
        <f>"Thread Measurement 2"</f>
        <v>Thread Measurement 2</v>
      </c>
      <c r="G1214" t="str">
        <f>"o 10,2"</f>
        <v>o 10,2</v>
      </c>
    </row>
    <row r="1215" spans="1:7">
      <c r="A1215">
        <v>337</v>
      </c>
      <c r="B1215" t="s">
        <v>8</v>
      </c>
      <c r="C1215" t="str">
        <f t="shared" ref="C1215:E1218" si="271">"6T48546"</f>
        <v>6T48546</v>
      </c>
      <c r="D1215" t="str">
        <f t="shared" si="271"/>
        <v>6T48546</v>
      </c>
      <c r="E1215" t="str">
        <f t="shared" si="271"/>
        <v>6T48546</v>
      </c>
      <c r="F1215" t="str">
        <f>"Length [mm]"</f>
        <v>Length [mm]</v>
      </c>
      <c r="G1215" t="str">
        <f>"540"</f>
        <v>540</v>
      </c>
    </row>
    <row r="1216" spans="1:7">
      <c r="A1216">
        <v>337</v>
      </c>
      <c r="B1216" t="s">
        <v>8</v>
      </c>
      <c r="C1216" t="str">
        <f t="shared" si="271"/>
        <v>6T48546</v>
      </c>
      <c r="D1216" t="str">
        <f t="shared" si="271"/>
        <v>6T48546</v>
      </c>
      <c r="E1216" t="str">
        <f t="shared" si="271"/>
        <v>6T48546</v>
      </c>
      <c r="F1216" t="str">
        <f>"for article number"</f>
        <v>for article number</v>
      </c>
      <c r="G1216" t="str">
        <f>"6T48546"</f>
        <v>6T48546</v>
      </c>
    </row>
    <row r="1217" spans="1:7">
      <c r="A1217">
        <v>337</v>
      </c>
      <c r="B1217" t="s">
        <v>8</v>
      </c>
      <c r="C1217" t="str">
        <f t="shared" si="271"/>
        <v>6T48546</v>
      </c>
      <c r="D1217" t="str">
        <f t="shared" si="271"/>
        <v>6T48546</v>
      </c>
      <c r="E1217" t="str">
        <f t="shared" si="271"/>
        <v>6T48546</v>
      </c>
      <c r="F1217" t="str">
        <f>"Thread Measurement 1"</f>
        <v>Thread Measurement 1</v>
      </c>
      <c r="G1217" t="str">
        <f>"F10X1"</f>
        <v>F10X1</v>
      </c>
    </row>
    <row r="1218" spans="1:7">
      <c r="A1218">
        <v>337</v>
      </c>
      <c r="B1218" t="s">
        <v>8</v>
      </c>
      <c r="C1218" t="str">
        <f t="shared" si="271"/>
        <v>6T48546</v>
      </c>
      <c r="D1218" t="str">
        <f t="shared" si="271"/>
        <v>6T48546</v>
      </c>
      <c r="E1218" t="str">
        <f t="shared" si="271"/>
        <v>6T48546</v>
      </c>
      <c r="F1218" t="str">
        <f>"Thread Measurement 2"</f>
        <v>Thread Measurement 2</v>
      </c>
      <c r="G1218" t="str">
        <f>"o 10,2"</f>
        <v>o 10,2</v>
      </c>
    </row>
    <row r="1219" spans="1:7">
      <c r="A1219">
        <v>338</v>
      </c>
      <c r="B1219" t="s">
        <v>8</v>
      </c>
      <c r="C1219" t="str">
        <f t="shared" ref="C1219:E1222" si="272">"6T48548"</f>
        <v>6T48548</v>
      </c>
      <c r="D1219" t="str">
        <f t="shared" si="272"/>
        <v>6T48548</v>
      </c>
      <c r="E1219" t="str">
        <f t="shared" si="272"/>
        <v>6T48548</v>
      </c>
      <c r="F1219" t="str">
        <f>"Thread Measurement 1"</f>
        <v>Thread Measurement 1</v>
      </c>
      <c r="G1219" t="str">
        <f>"F10X1"</f>
        <v>F10X1</v>
      </c>
    </row>
    <row r="1220" spans="1:7">
      <c r="A1220">
        <v>338</v>
      </c>
      <c r="B1220" t="s">
        <v>8</v>
      </c>
      <c r="C1220" t="str">
        <f t="shared" si="272"/>
        <v>6T48548</v>
      </c>
      <c r="D1220" t="str">
        <f t="shared" si="272"/>
        <v>6T48548</v>
      </c>
      <c r="E1220" t="str">
        <f t="shared" si="272"/>
        <v>6T48548</v>
      </c>
      <c r="F1220" t="str">
        <f>"Thread Measurement 2"</f>
        <v>Thread Measurement 2</v>
      </c>
      <c r="G1220" t="str">
        <f>"o 10"</f>
        <v>o 10</v>
      </c>
    </row>
    <row r="1221" spans="1:7">
      <c r="A1221">
        <v>338</v>
      </c>
      <c r="B1221" t="s">
        <v>8</v>
      </c>
      <c r="C1221" t="str">
        <f t="shared" si="272"/>
        <v>6T48548</v>
      </c>
      <c r="D1221" t="str">
        <f t="shared" si="272"/>
        <v>6T48548</v>
      </c>
      <c r="E1221" t="str">
        <f t="shared" si="272"/>
        <v>6T48548</v>
      </c>
      <c r="F1221" t="str">
        <f>"Length [mm]"</f>
        <v>Length [mm]</v>
      </c>
      <c r="G1221" t="str">
        <f>"555"</f>
        <v>555</v>
      </c>
    </row>
    <row r="1222" spans="1:7">
      <c r="A1222">
        <v>338</v>
      </c>
      <c r="B1222" t="s">
        <v>8</v>
      </c>
      <c r="C1222" t="str">
        <f t="shared" si="272"/>
        <v>6T48548</v>
      </c>
      <c r="D1222" t="str">
        <f t="shared" si="272"/>
        <v>6T48548</v>
      </c>
      <c r="E1222" t="str">
        <f t="shared" si="272"/>
        <v>6T48548</v>
      </c>
      <c r="F1222" t="str">
        <f>"for article number"</f>
        <v>for article number</v>
      </c>
      <c r="G1222" t="str">
        <f>"6T48548"</f>
        <v>6T48548</v>
      </c>
    </row>
    <row r="1223" spans="1:7">
      <c r="A1223">
        <v>339</v>
      </c>
      <c r="B1223" t="s">
        <v>8</v>
      </c>
      <c r="C1223" t="str">
        <f t="shared" ref="C1223:E1226" si="273">"6T48549"</f>
        <v>6T48549</v>
      </c>
      <c r="D1223" t="str">
        <f t="shared" si="273"/>
        <v>6T48549</v>
      </c>
      <c r="E1223" t="str">
        <f t="shared" si="273"/>
        <v>6T48549</v>
      </c>
      <c r="F1223" t="str">
        <f>"Length [mm]"</f>
        <v>Length [mm]</v>
      </c>
      <c r="G1223" t="str">
        <f>"555"</f>
        <v>555</v>
      </c>
    </row>
    <row r="1224" spans="1:7">
      <c r="A1224">
        <v>339</v>
      </c>
      <c r="B1224" t="s">
        <v>8</v>
      </c>
      <c r="C1224" t="str">
        <f t="shared" si="273"/>
        <v>6T48549</v>
      </c>
      <c r="D1224" t="str">
        <f t="shared" si="273"/>
        <v>6T48549</v>
      </c>
      <c r="E1224" t="str">
        <f t="shared" si="273"/>
        <v>6T48549</v>
      </c>
      <c r="F1224" t="str">
        <f>"for article number"</f>
        <v>for article number</v>
      </c>
      <c r="G1224" t="str">
        <f>"6T48549"</f>
        <v>6T48549</v>
      </c>
    </row>
    <row r="1225" spans="1:7">
      <c r="A1225">
        <v>339</v>
      </c>
      <c r="B1225" t="s">
        <v>8</v>
      </c>
      <c r="C1225" t="str">
        <f t="shared" si="273"/>
        <v>6T48549</v>
      </c>
      <c r="D1225" t="str">
        <f t="shared" si="273"/>
        <v>6T48549</v>
      </c>
      <c r="E1225" t="str">
        <f t="shared" si="273"/>
        <v>6T48549</v>
      </c>
      <c r="F1225" t="str">
        <f>"Thread Measurement 1"</f>
        <v>Thread Measurement 1</v>
      </c>
      <c r="G1225" t="str">
        <f>"F10X1"</f>
        <v>F10X1</v>
      </c>
    </row>
    <row r="1226" spans="1:7">
      <c r="A1226">
        <v>339</v>
      </c>
      <c r="B1226" t="s">
        <v>8</v>
      </c>
      <c r="C1226" t="str">
        <f t="shared" si="273"/>
        <v>6T48549</v>
      </c>
      <c r="D1226" t="str">
        <f t="shared" si="273"/>
        <v>6T48549</v>
      </c>
      <c r="E1226" t="str">
        <f t="shared" si="273"/>
        <v>6T48549</v>
      </c>
      <c r="F1226" t="str">
        <f>"Thread Measurement 2"</f>
        <v>Thread Measurement 2</v>
      </c>
      <c r="G1226" t="str">
        <f>"o 10"</f>
        <v>o 10</v>
      </c>
    </row>
    <row r="1227" spans="1:7">
      <c r="A1227">
        <v>340</v>
      </c>
      <c r="B1227" t="s">
        <v>8</v>
      </c>
      <c r="C1227" t="str">
        <f t="shared" ref="C1227:E1230" si="274">"6T48550"</f>
        <v>6T48550</v>
      </c>
      <c r="D1227" t="str">
        <f t="shared" si="274"/>
        <v>6T48550</v>
      </c>
      <c r="E1227" t="str">
        <f t="shared" si="274"/>
        <v>6T48550</v>
      </c>
      <c r="F1227" t="str">
        <f>"for article number"</f>
        <v>for article number</v>
      </c>
      <c r="G1227" t="str">
        <f>"6T48550"</f>
        <v>6T48550</v>
      </c>
    </row>
    <row r="1228" spans="1:7">
      <c r="A1228">
        <v>340</v>
      </c>
      <c r="B1228" t="s">
        <v>8</v>
      </c>
      <c r="C1228" t="str">
        <f t="shared" si="274"/>
        <v>6T48550</v>
      </c>
      <c r="D1228" t="str">
        <f t="shared" si="274"/>
        <v>6T48550</v>
      </c>
      <c r="E1228" t="str">
        <f t="shared" si="274"/>
        <v>6T48550</v>
      </c>
      <c r="F1228" t="str">
        <f>"Thread Measurement 1"</f>
        <v>Thread Measurement 1</v>
      </c>
      <c r="G1228" t="str">
        <f>"F10X1"</f>
        <v>F10X1</v>
      </c>
    </row>
    <row r="1229" spans="1:7">
      <c r="A1229">
        <v>340</v>
      </c>
      <c r="B1229" t="s">
        <v>8</v>
      </c>
      <c r="C1229" t="str">
        <f t="shared" si="274"/>
        <v>6T48550</v>
      </c>
      <c r="D1229" t="str">
        <f t="shared" si="274"/>
        <v>6T48550</v>
      </c>
      <c r="E1229" t="str">
        <f t="shared" si="274"/>
        <v>6T48550</v>
      </c>
      <c r="F1229" t="str">
        <f>"Length [mm]"</f>
        <v>Length [mm]</v>
      </c>
      <c r="G1229" t="str">
        <f>"345"</f>
        <v>345</v>
      </c>
    </row>
    <row r="1230" spans="1:7">
      <c r="A1230">
        <v>340</v>
      </c>
      <c r="B1230" t="s">
        <v>8</v>
      </c>
      <c r="C1230" t="str">
        <f t="shared" si="274"/>
        <v>6T48550</v>
      </c>
      <c r="D1230" t="str">
        <f t="shared" si="274"/>
        <v>6T48550</v>
      </c>
      <c r="E1230" t="str">
        <f t="shared" si="274"/>
        <v>6T48550</v>
      </c>
      <c r="F1230" t="str">
        <f>"Thread Measurement 2"</f>
        <v>Thread Measurement 2</v>
      </c>
      <c r="G1230" t="str">
        <f>"o 10"</f>
        <v>o 10</v>
      </c>
    </row>
    <row r="1231" spans="1:7">
      <c r="A1231">
        <v>341</v>
      </c>
      <c r="B1231" t="s">
        <v>8</v>
      </c>
      <c r="C1231" t="str">
        <f t="shared" ref="C1231:E1234" si="275">"6T48551"</f>
        <v>6T48551</v>
      </c>
      <c r="D1231" t="str">
        <f t="shared" si="275"/>
        <v>6T48551</v>
      </c>
      <c r="E1231" t="str">
        <f t="shared" si="275"/>
        <v>6T48551</v>
      </c>
      <c r="F1231" t="str">
        <f>"Length [mm]"</f>
        <v>Length [mm]</v>
      </c>
      <c r="G1231" t="str">
        <f>"345"</f>
        <v>345</v>
      </c>
    </row>
    <row r="1232" spans="1:7">
      <c r="A1232">
        <v>341</v>
      </c>
      <c r="B1232" t="s">
        <v>8</v>
      </c>
      <c r="C1232" t="str">
        <f t="shared" si="275"/>
        <v>6T48551</v>
      </c>
      <c r="D1232" t="str">
        <f t="shared" si="275"/>
        <v>6T48551</v>
      </c>
      <c r="E1232" t="str">
        <f t="shared" si="275"/>
        <v>6T48551</v>
      </c>
      <c r="F1232" t="str">
        <f>"for article number"</f>
        <v>for article number</v>
      </c>
      <c r="G1232" t="str">
        <f>"6T48551"</f>
        <v>6T48551</v>
      </c>
    </row>
    <row r="1233" spans="1:7">
      <c r="A1233">
        <v>341</v>
      </c>
      <c r="B1233" t="s">
        <v>8</v>
      </c>
      <c r="C1233" t="str">
        <f t="shared" si="275"/>
        <v>6T48551</v>
      </c>
      <c r="D1233" t="str">
        <f t="shared" si="275"/>
        <v>6T48551</v>
      </c>
      <c r="E1233" t="str">
        <f t="shared" si="275"/>
        <v>6T48551</v>
      </c>
      <c r="F1233" t="str">
        <f>"Thread Measurement 1"</f>
        <v>Thread Measurement 1</v>
      </c>
      <c r="G1233" t="str">
        <f>"F10X1"</f>
        <v>F10X1</v>
      </c>
    </row>
    <row r="1234" spans="1:7">
      <c r="A1234">
        <v>341</v>
      </c>
      <c r="B1234" t="s">
        <v>8</v>
      </c>
      <c r="C1234" t="str">
        <f t="shared" si="275"/>
        <v>6T48551</v>
      </c>
      <c r="D1234" t="str">
        <f t="shared" si="275"/>
        <v>6T48551</v>
      </c>
      <c r="E1234" t="str">
        <f t="shared" si="275"/>
        <v>6T48551</v>
      </c>
      <c r="F1234" t="str">
        <f>"Thread Measurement 2"</f>
        <v>Thread Measurement 2</v>
      </c>
      <c r="G1234" t="str">
        <f>"o 10"</f>
        <v>o 10</v>
      </c>
    </row>
    <row r="1235" spans="1:7">
      <c r="A1235">
        <v>342</v>
      </c>
      <c r="B1235" t="s">
        <v>8</v>
      </c>
      <c r="C1235" t="str">
        <f t="shared" ref="C1235:E1238" si="276">"6T48558"</f>
        <v>6T48558</v>
      </c>
      <c r="D1235" t="str">
        <f t="shared" si="276"/>
        <v>6T48558</v>
      </c>
      <c r="E1235" t="str">
        <f t="shared" si="276"/>
        <v>6T48558</v>
      </c>
      <c r="F1235" t="str">
        <f>"for article number"</f>
        <v>for article number</v>
      </c>
      <c r="G1235" t="str">
        <f>"6T48558"</f>
        <v>6T48558</v>
      </c>
    </row>
    <row r="1236" spans="1:7">
      <c r="A1236">
        <v>342</v>
      </c>
      <c r="B1236" t="s">
        <v>8</v>
      </c>
      <c r="C1236" t="str">
        <f t="shared" si="276"/>
        <v>6T48558</v>
      </c>
      <c r="D1236" t="str">
        <f t="shared" si="276"/>
        <v>6T48558</v>
      </c>
      <c r="E1236" t="str">
        <f t="shared" si="276"/>
        <v>6T48558</v>
      </c>
      <c r="F1236" t="str">
        <f>"Thread Measurement 1"</f>
        <v>Thread Measurement 1</v>
      </c>
      <c r="G1236" t="str">
        <f>"F10X1"</f>
        <v>F10X1</v>
      </c>
    </row>
    <row r="1237" spans="1:7">
      <c r="A1237">
        <v>342</v>
      </c>
      <c r="B1237" t="s">
        <v>8</v>
      </c>
      <c r="C1237" t="str">
        <f t="shared" si="276"/>
        <v>6T48558</v>
      </c>
      <c r="D1237" t="str">
        <f t="shared" si="276"/>
        <v>6T48558</v>
      </c>
      <c r="E1237" t="str">
        <f t="shared" si="276"/>
        <v>6T48558</v>
      </c>
      <c r="F1237" t="str">
        <f>"Length [mm]"</f>
        <v>Length [mm]</v>
      </c>
      <c r="G1237" t="str">
        <f>"700"</f>
        <v>700</v>
      </c>
    </row>
    <row r="1238" spans="1:7">
      <c r="A1238">
        <v>342</v>
      </c>
      <c r="B1238" t="s">
        <v>8</v>
      </c>
      <c r="C1238" t="str">
        <f t="shared" si="276"/>
        <v>6T48558</v>
      </c>
      <c r="D1238" t="str">
        <f t="shared" si="276"/>
        <v>6T48558</v>
      </c>
      <c r="E1238" t="str">
        <f t="shared" si="276"/>
        <v>6T48558</v>
      </c>
      <c r="F1238" t="str">
        <f>"Thread Measurement 2"</f>
        <v>Thread Measurement 2</v>
      </c>
      <c r="G1238" t="str">
        <f>"o 10"</f>
        <v>o 10</v>
      </c>
    </row>
    <row r="1239" spans="1:7">
      <c r="A1239">
        <v>343</v>
      </c>
      <c r="B1239" t="s">
        <v>8</v>
      </c>
      <c r="C1239" t="str">
        <f t="shared" ref="C1239:E1242" si="277">"6T48559"</f>
        <v>6T48559</v>
      </c>
      <c r="D1239" t="str">
        <f t="shared" si="277"/>
        <v>6T48559</v>
      </c>
      <c r="E1239" t="str">
        <f t="shared" si="277"/>
        <v>6T48559</v>
      </c>
      <c r="F1239" t="str">
        <f>"Length [mm]"</f>
        <v>Length [mm]</v>
      </c>
      <c r="G1239" t="str">
        <f>"700"</f>
        <v>700</v>
      </c>
    </row>
    <row r="1240" spans="1:7">
      <c r="A1240">
        <v>343</v>
      </c>
      <c r="B1240" t="s">
        <v>8</v>
      </c>
      <c r="C1240" t="str">
        <f t="shared" si="277"/>
        <v>6T48559</v>
      </c>
      <c r="D1240" t="str">
        <f t="shared" si="277"/>
        <v>6T48559</v>
      </c>
      <c r="E1240" t="str">
        <f t="shared" si="277"/>
        <v>6T48559</v>
      </c>
      <c r="F1240" t="str">
        <f>"for article number"</f>
        <v>for article number</v>
      </c>
      <c r="G1240" t="str">
        <f>"6T48559"</f>
        <v>6T48559</v>
      </c>
    </row>
    <row r="1241" spans="1:7">
      <c r="A1241">
        <v>343</v>
      </c>
      <c r="B1241" t="s">
        <v>8</v>
      </c>
      <c r="C1241" t="str">
        <f t="shared" si="277"/>
        <v>6T48559</v>
      </c>
      <c r="D1241" t="str">
        <f t="shared" si="277"/>
        <v>6T48559</v>
      </c>
      <c r="E1241" t="str">
        <f t="shared" si="277"/>
        <v>6T48559</v>
      </c>
      <c r="F1241" t="str">
        <f>"Thread Measurement 1"</f>
        <v>Thread Measurement 1</v>
      </c>
      <c r="G1241" t="str">
        <f>"F10X1"</f>
        <v>F10X1</v>
      </c>
    </row>
    <row r="1242" spans="1:7">
      <c r="A1242">
        <v>343</v>
      </c>
      <c r="B1242" t="s">
        <v>8</v>
      </c>
      <c r="C1242" t="str">
        <f t="shared" si="277"/>
        <v>6T48559</v>
      </c>
      <c r="D1242" t="str">
        <f t="shared" si="277"/>
        <v>6T48559</v>
      </c>
      <c r="E1242" t="str">
        <f t="shared" si="277"/>
        <v>6T48559</v>
      </c>
      <c r="F1242" t="str">
        <f>"Thread Measurement 2"</f>
        <v>Thread Measurement 2</v>
      </c>
      <c r="G1242" t="str">
        <f>"o 10"</f>
        <v>o 10</v>
      </c>
    </row>
    <row r="1243" spans="1:7">
      <c r="A1243">
        <v>344</v>
      </c>
      <c r="B1243" t="s">
        <v>8</v>
      </c>
      <c r="C1243" t="str">
        <f t="shared" ref="C1243:E1246" si="278">"6T48560"</f>
        <v>6T48560</v>
      </c>
      <c r="D1243" t="str">
        <f t="shared" si="278"/>
        <v>6T48560</v>
      </c>
      <c r="E1243" t="str">
        <f t="shared" si="278"/>
        <v>6T48560</v>
      </c>
      <c r="F1243" t="str">
        <f>"Thread Measurement 1"</f>
        <v>Thread Measurement 1</v>
      </c>
      <c r="G1243" t="str">
        <f>"F10X1"</f>
        <v>F10X1</v>
      </c>
    </row>
    <row r="1244" spans="1:7">
      <c r="A1244">
        <v>344</v>
      </c>
      <c r="B1244" t="s">
        <v>8</v>
      </c>
      <c r="C1244" t="str">
        <f t="shared" si="278"/>
        <v>6T48560</v>
      </c>
      <c r="D1244" t="str">
        <f t="shared" si="278"/>
        <v>6T48560</v>
      </c>
      <c r="E1244" t="str">
        <f t="shared" si="278"/>
        <v>6T48560</v>
      </c>
      <c r="F1244" t="str">
        <f>"Thread Measurement 2"</f>
        <v>Thread Measurement 2</v>
      </c>
      <c r="G1244" t="str">
        <f>"o 10"</f>
        <v>o 10</v>
      </c>
    </row>
    <row r="1245" spans="1:7">
      <c r="A1245">
        <v>344</v>
      </c>
      <c r="B1245" t="s">
        <v>8</v>
      </c>
      <c r="C1245" t="str">
        <f t="shared" si="278"/>
        <v>6T48560</v>
      </c>
      <c r="D1245" t="str">
        <f t="shared" si="278"/>
        <v>6T48560</v>
      </c>
      <c r="E1245" t="str">
        <f t="shared" si="278"/>
        <v>6T48560</v>
      </c>
      <c r="F1245" t="str">
        <f>"for article number"</f>
        <v>for article number</v>
      </c>
      <c r="G1245" t="str">
        <f>"6T48560"</f>
        <v>6T48560</v>
      </c>
    </row>
    <row r="1246" spans="1:7">
      <c r="A1246">
        <v>344</v>
      </c>
      <c r="B1246" t="s">
        <v>8</v>
      </c>
      <c r="C1246" t="str">
        <f t="shared" si="278"/>
        <v>6T48560</v>
      </c>
      <c r="D1246" t="str">
        <f t="shared" si="278"/>
        <v>6T48560</v>
      </c>
      <c r="E1246" t="str">
        <f t="shared" si="278"/>
        <v>6T48560</v>
      </c>
      <c r="F1246" t="str">
        <f>"Length [mm]"</f>
        <v>Length [mm]</v>
      </c>
      <c r="G1246" t="str">
        <f>"700"</f>
        <v>700</v>
      </c>
    </row>
    <row r="1247" spans="1:7">
      <c r="A1247">
        <v>345</v>
      </c>
      <c r="B1247" t="s">
        <v>8</v>
      </c>
      <c r="C1247" t="str">
        <f t="shared" ref="C1247:E1249" si="279">"6T48561"</f>
        <v>6T48561</v>
      </c>
      <c r="D1247" t="str">
        <f t="shared" si="279"/>
        <v>6T48561</v>
      </c>
      <c r="E1247" t="str">
        <f t="shared" si="279"/>
        <v>6T48561</v>
      </c>
      <c r="F1247" t="str">
        <f>"Thread Measurement 1"</f>
        <v>Thread Measurement 1</v>
      </c>
      <c r="G1247" t="str">
        <f>"F10X1"</f>
        <v>F10X1</v>
      </c>
    </row>
    <row r="1248" spans="1:7">
      <c r="A1248">
        <v>345</v>
      </c>
      <c r="B1248" t="s">
        <v>8</v>
      </c>
      <c r="C1248" t="str">
        <f t="shared" si="279"/>
        <v>6T48561</v>
      </c>
      <c r="D1248" t="str">
        <f t="shared" si="279"/>
        <v>6T48561</v>
      </c>
      <c r="E1248" t="str">
        <f t="shared" si="279"/>
        <v>6T48561</v>
      </c>
      <c r="F1248" t="str">
        <f>"Thread Measurement 2"</f>
        <v>Thread Measurement 2</v>
      </c>
      <c r="G1248" t="str">
        <f>"o 10"</f>
        <v>o 10</v>
      </c>
    </row>
    <row r="1249" spans="1:7">
      <c r="A1249">
        <v>345</v>
      </c>
      <c r="B1249" t="s">
        <v>8</v>
      </c>
      <c r="C1249" t="str">
        <f t="shared" si="279"/>
        <v>6T48561</v>
      </c>
      <c r="D1249" t="str">
        <f t="shared" si="279"/>
        <v>6T48561</v>
      </c>
      <c r="E1249" t="str">
        <f t="shared" si="279"/>
        <v>6T48561</v>
      </c>
      <c r="F1249" t="str">
        <f>"for article number"</f>
        <v>for article number</v>
      </c>
      <c r="G1249" t="str">
        <f>"6T48561"</f>
        <v>6T48561</v>
      </c>
    </row>
    <row r="1250" spans="1:7">
      <c r="A1250">
        <v>346</v>
      </c>
      <c r="B1250" t="s">
        <v>8</v>
      </c>
      <c r="C1250" t="str">
        <f t="shared" ref="C1250:E1253" si="280">"6T48583"</f>
        <v>6T48583</v>
      </c>
      <c r="D1250" t="str">
        <f t="shared" si="280"/>
        <v>6T48583</v>
      </c>
      <c r="E1250" t="str">
        <f t="shared" si="280"/>
        <v>6T48583</v>
      </c>
      <c r="F1250" t="str">
        <f>"for article number"</f>
        <v>for article number</v>
      </c>
      <c r="G1250" t="str">
        <f>"6T48583"</f>
        <v>6T48583</v>
      </c>
    </row>
    <row r="1251" spans="1:7">
      <c r="A1251">
        <v>346</v>
      </c>
      <c r="B1251" t="s">
        <v>8</v>
      </c>
      <c r="C1251" t="str">
        <f t="shared" si="280"/>
        <v>6T48583</v>
      </c>
      <c r="D1251" t="str">
        <f t="shared" si="280"/>
        <v>6T48583</v>
      </c>
      <c r="E1251" t="str">
        <f t="shared" si="280"/>
        <v>6T48583</v>
      </c>
      <c r="F1251" t="str">
        <f>"Thread Measurement 1"</f>
        <v>Thread Measurement 1</v>
      </c>
      <c r="G1251" t="str">
        <f>"F10X1"</f>
        <v>F10X1</v>
      </c>
    </row>
    <row r="1252" spans="1:7">
      <c r="A1252">
        <v>346</v>
      </c>
      <c r="B1252" t="s">
        <v>8</v>
      </c>
      <c r="C1252" t="str">
        <f t="shared" si="280"/>
        <v>6T48583</v>
      </c>
      <c r="D1252" t="str">
        <f t="shared" si="280"/>
        <v>6T48583</v>
      </c>
      <c r="E1252" t="str">
        <f t="shared" si="280"/>
        <v>6T48583</v>
      </c>
      <c r="F1252" t="str">
        <f>"Length [mm]"</f>
        <v>Length [mm]</v>
      </c>
      <c r="G1252" t="str">
        <f>"340"</f>
        <v>340</v>
      </c>
    </row>
    <row r="1253" spans="1:7">
      <c r="A1253">
        <v>346</v>
      </c>
      <c r="B1253" t="s">
        <v>8</v>
      </c>
      <c r="C1253" t="str">
        <f t="shared" si="280"/>
        <v>6T48583</v>
      </c>
      <c r="D1253" t="str">
        <f t="shared" si="280"/>
        <v>6T48583</v>
      </c>
      <c r="E1253" t="str">
        <f t="shared" si="280"/>
        <v>6T48583</v>
      </c>
      <c r="F1253" t="str">
        <f>"Thread Measurement 2"</f>
        <v>Thread Measurement 2</v>
      </c>
      <c r="G1253" t="str">
        <f>"F10X1"</f>
        <v>F10X1</v>
      </c>
    </row>
    <row r="1254" spans="1:7">
      <c r="A1254">
        <v>347</v>
      </c>
      <c r="B1254" t="s">
        <v>8</v>
      </c>
      <c r="C1254" t="str">
        <f t="shared" ref="C1254:E1257" si="281">"6T48585"</f>
        <v>6T48585</v>
      </c>
      <c r="D1254" t="str">
        <f t="shared" si="281"/>
        <v>6T48585</v>
      </c>
      <c r="E1254" t="str">
        <f t="shared" si="281"/>
        <v>6T48585</v>
      </c>
      <c r="F1254" t="str">
        <f>"Thread Measurement 2"</f>
        <v>Thread Measurement 2</v>
      </c>
      <c r="G1254" t="str">
        <f>"F10X1"</f>
        <v>F10X1</v>
      </c>
    </row>
    <row r="1255" spans="1:7">
      <c r="A1255">
        <v>347</v>
      </c>
      <c r="B1255" t="s">
        <v>8</v>
      </c>
      <c r="C1255" t="str">
        <f t="shared" si="281"/>
        <v>6T48585</v>
      </c>
      <c r="D1255" t="str">
        <f t="shared" si="281"/>
        <v>6T48585</v>
      </c>
      <c r="E1255" t="str">
        <f t="shared" si="281"/>
        <v>6T48585</v>
      </c>
      <c r="F1255" t="str">
        <f>"Thread Measurement 1"</f>
        <v>Thread Measurement 1</v>
      </c>
      <c r="G1255" t="str">
        <f>"F10X1"</f>
        <v>F10X1</v>
      </c>
    </row>
    <row r="1256" spans="1:7">
      <c r="A1256">
        <v>347</v>
      </c>
      <c r="B1256" t="s">
        <v>8</v>
      </c>
      <c r="C1256" t="str">
        <f t="shared" si="281"/>
        <v>6T48585</v>
      </c>
      <c r="D1256" t="str">
        <f t="shared" si="281"/>
        <v>6T48585</v>
      </c>
      <c r="E1256" t="str">
        <f t="shared" si="281"/>
        <v>6T48585</v>
      </c>
      <c r="F1256" t="str">
        <f>"for article number"</f>
        <v>for article number</v>
      </c>
      <c r="G1256" t="str">
        <f>"6T48585"</f>
        <v>6T48585</v>
      </c>
    </row>
    <row r="1257" spans="1:7">
      <c r="A1257">
        <v>347</v>
      </c>
      <c r="B1257" t="s">
        <v>8</v>
      </c>
      <c r="C1257" t="str">
        <f t="shared" si="281"/>
        <v>6T48585</v>
      </c>
      <c r="D1257" t="str">
        <f t="shared" si="281"/>
        <v>6T48585</v>
      </c>
      <c r="E1257" t="str">
        <f t="shared" si="281"/>
        <v>6T48585</v>
      </c>
      <c r="F1257" t="str">
        <f>"Length [mm]"</f>
        <v>Length [mm]</v>
      </c>
      <c r="G1257" t="str">
        <f>"320"</f>
        <v>320</v>
      </c>
    </row>
    <row r="1258" spans="1:7">
      <c r="A1258">
        <v>348</v>
      </c>
      <c r="B1258" t="s">
        <v>8</v>
      </c>
      <c r="C1258" t="str">
        <f t="shared" ref="C1258:E1261" si="282">"6T48586"</f>
        <v>6T48586</v>
      </c>
      <c r="D1258" t="str">
        <f t="shared" si="282"/>
        <v>6T48586</v>
      </c>
      <c r="E1258" t="str">
        <f t="shared" si="282"/>
        <v>6T48586</v>
      </c>
      <c r="F1258" t="str">
        <f>"for article number"</f>
        <v>for article number</v>
      </c>
      <c r="G1258" t="str">
        <f>"6T48586"</f>
        <v>6T48586</v>
      </c>
    </row>
    <row r="1259" spans="1:7">
      <c r="A1259">
        <v>348</v>
      </c>
      <c r="B1259" t="s">
        <v>8</v>
      </c>
      <c r="C1259" t="str">
        <f t="shared" si="282"/>
        <v>6T48586</v>
      </c>
      <c r="D1259" t="str">
        <f t="shared" si="282"/>
        <v>6T48586</v>
      </c>
      <c r="E1259" t="str">
        <f t="shared" si="282"/>
        <v>6T48586</v>
      </c>
      <c r="F1259" t="str">
        <f>"Thread Measurement 1"</f>
        <v>Thread Measurement 1</v>
      </c>
      <c r="G1259" t="str">
        <f>"F10X1"</f>
        <v>F10X1</v>
      </c>
    </row>
    <row r="1260" spans="1:7">
      <c r="A1260">
        <v>348</v>
      </c>
      <c r="B1260" t="s">
        <v>8</v>
      </c>
      <c r="C1260" t="str">
        <f t="shared" si="282"/>
        <v>6T48586</v>
      </c>
      <c r="D1260" t="str">
        <f t="shared" si="282"/>
        <v>6T48586</v>
      </c>
      <c r="E1260" t="str">
        <f t="shared" si="282"/>
        <v>6T48586</v>
      </c>
      <c r="F1260" t="str">
        <f>"Thread Measurement 2"</f>
        <v>Thread Measurement 2</v>
      </c>
      <c r="G1260" t="str">
        <f>"F10X1"</f>
        <v>F10X1</v>
      </c>
    </row>
    <row r="1261" spans="1:7">
      <c r="A1261">
        <v>348</v>
      </c>
      <c r="B1261" t="s">
        <v>8</v>
      </c>
      <c r="C1261" t="str">
        <f t="shared" si="282"/>
        <v>6T48586</v>
      </c>
      <c r="D1261" t="str">
        <f t="shared" si="282"/>
        <v>6T48586</v>
      </c>
      <c r="E1261" t="str">
        <f t="shared" si="282"/>
        <v>6T48586</v>
      </c>
      <c r="F1261" t="str">
        <f>"Length [mm]"</f>
        <v>Length [mm]</v>
      </c>
      <c r="G1261" t="str">
        <f>"295"</f>
        <v>295</v>
      </c>
    </row>
    <row r="1262" spans="1:7">
      <c r="A1262">
        <v>349</v>
      </c>
      <c r="B1262" t="s">
        <v>8</v>
      </c>
      <c r="C1262" t="str">
        <f t="shared" ref="C1262:E1265" si="283">"6T48588"</f>
        <v>6T48588</v>
      </c>
      <c r="D1262" t="str">
        <f t="shared" si="283"/>
        <v>6T48588</v>
      </c>
      <c r="E1262" t="str">
        <f t="shared" si="283"/>
        <v>6T48588</v>
      </c>
      <c r="F1262" t="str">
        <f>"Thread Measurement 2"</f>
        <v>Thread Measurement 2</v>
      </c>
      <c r="G1262" t="str">
        <f>"F10X1"</f>
        <v>F10X1</v>
      </c>
    </row>
    <row r="1263" spans="1:7">
      <c r="A1263">
        <v>349</v>
      </c>
      <c r="B1263" t="s">
        <v>8</v>
      </c>
      <c r="C1263" t="str">
        <f t="shared" si="283"/>
        <v>6T48588</v>
      </c>
      <c r="D1263" t="str">
        <f t="shared" si="283"/>
        <v>6T48588</v>
      </c>
      <c r="E1263" t="str">
        <f t="shared" si="283"/>
        <v>6T48588</v>
      </c>
      <c r="F1263" t="str">
        <f>"Thread Measurement 1"</f>
        <v>Thread Measurement 1</v>
      </c>
      <c r="G1263" t="str">
        <f>"F10X1"</f>
        <v>F10X1</v>
      </c>
    </row>
    <row r="1264" spans="1:7">
      <c r="A1264">
        <v>349</v>
      </c>
      <c r="B1264" t="s">
        <v>8</v>
      </c>
      <c r="C1264" t="str">
        <f t="shared" si="283"/>
        <v>6T48588</v>
      </c>
      <c r="D1264" t="str">
        <f t="shared" si="283"/>
        <v>6T48588</v>
      </c>
      <c r="E1264" t="str">
        <f t="shared" si="283"/>
        <v>6T48588</v>
      </c>
      <c r="F1264" t="str">
        <f>"Length [mm]"</f>
        <v>Length [mm]</v>
      </c>
      <c r="G1264" t="str">
        <f>"450"</f>
        <v>450</v>
      </c>
    </row>
    <row r="1265" spans="1:7">
      <c r="A1265">
        <v>349</v>
      </c>
      <c r="B1265" t="s">
        <v>8</v>
      </c>
      <c r="C1265" t="str">
        <f t="shared" si="283"/>
        <v>6T48588</v>
      </c>
      <c r="D1265" t="str">
        <f t="shared" si="283"/>
        <v>6T48588</v>
      </c>
      <c r="E1265" t="str">
        <f t="shared" si="283"/>
        <v>6T48588</v>
      </c>
      <c r="F1265" t="str">
        <f>"for article number"</f>
        <v>for article number</v>
      </c>
      <c r="G1265" t="str">
        <f>"6T48588"</f>
        <v>6T48588</v>
      </c>
    </row>
    <row r="1266" spans="1:7">
      <c r="A1266">
        <v>350</v>
      </c>
      <c r="B1266" t="s">
        <v>8</v>
      </c>
      <c r="C1266" t="str">
        <f t="shared" ref="C1266:E1269" si="284">"6T48589"</f>
        <v>6T48589</v>
      </c>
      <c r="D1266" t="str">
        <f t="shared" si="284"/>
        <v>6T48589</v>
      </c>
      <c r="E1266" t="str">
        <f t="shared" si="284"/>
        <v>6T48589</v>
      </c>
      <c r="F1266" t="str">
        <f>"Length [mm]"</f>
        <v>Length [mm]</v>
      </c>
      <c r="G1266" t="str">
        <f>"715"</f>
        <v>715</v>
      </c>
    </row>
    <row r="1267" spans="1:7">
      <c r="A1267">
        <v>350</v>
      </c>
      <c r="B1267" t="s">
        <v>8</v>
      </c>
      <c r="C1267" t="str">
        <f t="shared" si="284"/>
        <v>6T48589</v>
      </c>
      <c r="D1267" t="str">
        <f t="shared" si="284"/>
        <v>6T48589</v>
      </c>
      <c r="E1267" t="str">
        <f t="shared" si="284"/>
        <v>6T48589</v>
      </c>
      <c r="F1267" t="str">
        <f>"for article number"</f>
        <v>for article number</v>
      </c>
      <c r="G1267" t="str">
        <f>"6T48589"</f>
        <v>6T48589</v>
      </c>
    </row>
    <row r="1268" spans="1:7">
      <c r="A1268">
        <v>350</v>
      </c>
      <c r="B1268" t="s">
        <v>8</v>
      </c>
      <c r="C1268" t="str">
        <f t="shared" si="284"/>
        <v>6T48589</v>
      </c>
      <c r="D1268" t="str">
        <f t="shared" si="284"/>
        <v>6T48589</v>
      </c>
      <c r="E1268" t="str">
        <f t="shared" si="284"/>
        <v>6T48589</v>
      </c>
      <c r="F1268" t="str">
        <f>"Thread Measurement 1"</f>
        <v>Thread Measurement 1</v>
      </c>
      <c r="G1268" t="str">
        <f>"F10X1"</f>
        <v>F10X1</v>
      </c>
    </row>
    <row r="1269" spans="1:7">
      <c r="A1269">
        <v>350</v>
      </c>
      <c r="B1269" t="s">
        <v>8</v>
      </c>
      <c r="C1269" t="str">
        <f t="shared" si="284"/>
        <v>6T48589</v>
      </c>
      <c r="D1269" t="str">
        <f t="shared" si="284"/>
        <v>6T48589</v>
      </c>
      <c r="E1269" t="str">
        <f t="shared" si="284"/>
        <v>6T48589</v>
      </c>
      <c r="F1269" t="str">
        <f>"Thread Measurement 2"</f>
        <v>Thread Measurement 2</v>
      </c>
      <c r="G1269" t="str">
        <f>"M10X1"</f>
        <v>M10X1</v>
      </c>
    </row>
    <row r="1270" spans="1:7">
      <c r="A1270">
        <v>351</v>
      </c>
      <c r="B1270" t="s">
        <v>8</v>
      </c>
      <c r="C1270" t="str">
        <f t="shared" ref="C1270:E1273" si="285">"6T48590"</f>
        <v>6T48590</v>
      </c>
      <c r="D1270" t="str">
        <f t="shared" si="285"/>
        <v>6T48590</v>
      </c>
      <c r="E1270" t="str">
        <f t="shared" si="285"/>
        <v>6T48590</v>
      </c>
      <c r="F1270" t="str">
        <f>"Thread Measurement 1"</f>
        <v>Thread Measurement 1</v>
      </c>
      <c r="G1270" t="str">
        <f>"F10X1"</f>
        <v>F10X1</v>
      </c>
    </row>
    <row r="1271" spans="1:7">
      <c r="A1271">
        <v>351</v>
      </c>
      <c r="B1271" t="s">
        <v>8</v>
      </c>
      <c r="C1271" t="str">
        <f t="shared" si="285"/>
        <v>6T48590</v>
      </c>
      <c r="D1271" t="str">
        <f t="shared" si="285"/>
        <v>6T48590</v>
      </c>
      <c r="E1271" t="str">
        <f t="shared" si="285"/>
        <v>6T48590</v>
      </c>
      <c r="F1271" t="str">
        <f>"Thread Measurement 2"</f>
        <v>Thread Measurement 2</v>
      </c>
      <c r="G1271" t="str">
        <f>"M10X1"</f>
        <v>M10X1</v>
      </c>
    </row>
    <row r="1272" spans="1:7">
      <c r="A1272">
        <v>351</v>
      </c>
      <c r="B1272" t="s">
        <v>8</v>
      </c>
      <c r="C1272" t="str">
        <f t="shared" si="285"/>
        <v>6T48590</v>
      </c>
      <c r="D1272" t="str">
        <f t="shared" si="285"/>
        <v>6T48590</v>
      </c>
      <c r="E1272" t="str">
        <f t="shared" si="285"/>
        <v>6T48590</v>
      </c>
      <c r="F1272" t="str">
        <f>"Length [mm]"</f>
        <v>Length [mm]</v>
      </c>
      <c r="G1272" t="str">
        <f>"470"</f>
        <v>470</v>
      </c>
    </row>
    <row r="1273" spans="1:7">
      <c r="A1273">
        <v>351</v>
      </c>
      <c r="B1273" t="s">
        <v>8</v>
      </c>
      <c r="C1273" t="str">
        <f t="shared" si="285"/>
        <v>6T48590</v>
      </c>
      <c r="D1273" t="str">
        <f t="shared" si="285"/>
        <v>6T48590</v>
      </c>
      <c r="E1273" t="str">
        <f t="shared" si="285"/>
        <v>6T48590</v>
      </c>
      <c r="F1273" t="str">
        <f>"for article number"</f>
        <v>for article number</v>
      </c>
      <c r="G1273" t="str">
        <f>"6T48590"</f>
        <v>6T48590</v>
      </c>
    </row>
    <row r="1274" spans="1:7">
      <c r="A1274">
        <v>352</v>
      </c>
      <c r="B1274" t="s">
        <v>8</v>
      </c>
      <c r="C1274" t="str">
        <f t="shared" ref="C1274:E1277" si="286">"6T48591"</f>
        <v>6T48591</v>
      </c>
      <c r="D1274" t="str">
        <f t="shared" si="286"/>
        <v>6T48591</v>
      </c>
      <c r="E1274" t="str">
        <f t="shared" si="286"/>
        <v>6T48591</v>
      </c>
      <c r="F1274" t="str">
        <f>"Length [mm]"</f>
        <v>Length [mm]</v>
      </c>
      <c r="G1274" t="str">
        <f>"615"</f>
        <v>615</v>
      </c>
    </row>
    <row r="1275" spans="1:7">
      <c r="A1275">
        <v>352</v>
      </c>
      <c r="B1275" t="s">
        <v>8</v>
      </c>
      <c r="C1275" t="str">
        <f t="shared" si="286"/>
        <v>6T48591</v>
      </c>
      <c r="D1275" t="str">
        <f t="shared" si="286"/>
        <v>6T48591</v>
      </c>
      <c r="E1275" t="str">
        <f t="shared" si="286"/>
        <v>6T48591</v>
      </c>
      <c r="F1275" t="str">
        <f>"for article number"</f>
        <v>for article number</v>
      </c>
      <c r="G1275" t="str">
        <f>"6T48591"</f>
        <v>6T48591</v>
      </c>
    </row>
    <row r="1276" spans="1:7">
      <c r="A1276">
        <v>352</v>
      </c>
      <c r="B1276" t="s">
        <v>8</v>
      </c>
      <c r="C1276" t="str">
        <f t="shared" si="286"/>
        <v>6T48591</v>
      </c>
      <c r="D1276" t="str">
        <f t="shared" si="286"/>
        <v>6T48591</v>
      </c>
      <c r="E1276" t="str">
        <f t="shared" si="286"/>
        <v>6T48591</v>
      </c>
      <c r="F1276" t="str">
        <f>"Thread Measurement 1"</f>
        <v>Thread Measurement 1</v>
      </c>
      <c r="G1276" t="str">
        <f>"F10X1"</f>
        <v>F10X1</v>
      </c>
    </row>
    <row r="1277" spans="1:7">
      <c r="A1277">
        <v>352</v>
      </c>
      <c r="B1277" t="s">
        <v>8</v>
      </c>
      <c r="C1277" t="str">
        <f t="shared" si="286"/>
        <v>6T48591</v>
      </c>
      <c r="D1277" t="str">
        <f t="shared" si="286"/>
        <v>6T48591</v>
      </c>
      <c r="E1277" t="str">
        <f t="shared" si="286"/>
        <v>6T48591</v>
      </c>
      <c r="F1277" t="str">
        <f>"Thread Measurement 2"</f>
        <v>Thread Measurement 2</v>
      </c>
      <c r="G1277" t="str">
        <f>"M10X1"</f>
        <v>M10X1</v>
      </c>
    </row>
    <row r="1278" spans="1:7">
      <c r="A1278">
        <v>353</v>
      </c>
      <c r="B1278" t="s">
        <v>8</v>
      </c>
      <c r="C1278" t="str">
        <f t="shared" ref="C1278:E1281" si="287">"6T48592"</f>
        <v>6T48592</v>
      </c>
      <c r="D1278" t="str">
        <f t="shared" si="287"/>
        <v>6T48592</v>
      </c>
      <c r="E1278" t="str">
        <f t="shared" si="287"/>
        <v>6T48592</v>
      </c>
      <c r="F1278" t="str">
        <f>"for article number"</f>
        <v>for article number</v>
      </c>
      <c r="G1278" t="str">
        <f>"6T48592"</f>
        <v>6T48592</v>
      </c>
    </row>
    <row r="1279" spans="1:7">
      <c r="A1279">
        <v>353</v>
      </c>
      <c r="B1279" t="s">
        <v>8</v>
      </c>
      <c r="C1279" t="str">
        <f t="shared" si="287"/>
        <v>6T48592</v>
      </c>
      <c r="D1279" t="str">
        <f t="shared" si="287"/>
        <v>6T48592</v>
      </c>
      <c r="E1279" t="str">
        <f t="shared" si="287"/>
        <v>6T48592</v>
      </c>
      <c r="F1279" t="str">
        <f>"Thread Measurement 1"</f>
        <v>Thread Measurement 1</v>
      </c>
      <c r="G1279" t="str">
        <f>"F10X1"</f>
        <v>F10X1</v>
      </c>
    </row>
    <row r="1280" spans="1:7">
      <c r="A1280">
        <v>353</v>
      </c>
      <c r="B1280" t="s">
        <v>8</v>
      </c>
      <c r="C1280" t="str">
        <f t="shared" si="287"/>
        <v>6T48592</v>
      </c>
      <c r="D1280" t="str">
        <f t="shared" si="287"/>
        <v>6T48592</v>
      </c>
      <c r="E1280" t="str">
        <f t="shared" si="287"/>
        <v>6T48592</v>
      </c>
      <c r="F1280" t="str">
        <f>"Length [mm]"</f>
        <v>Length [mm]</v>
      </c>
      <c r="G1280" t="str">
        <f>"730"</f>
        <v>730</v>
      </c>
    </row>
    <row r="1281" spans="1:7">
      <c r="A1281">
        <v>353</v>
      </c>
      <c r="B1281" t="s">
        <v>8</v>
      </c>
      <c r="C1281" t="str">
        <f t="shared" si="287"/>
        <v>6T48592</v>
      </c>
      <c r="D1281" t="str">
        <f t="shared" si="287"/>
        <v>6T48592</v>
      </c>
      <c r="E1281" t="str">
        <f t="shared" si="287"/>
        <v>6T48592</v>
      </c>
      <c r="F1281" t="str">
        <f>"Thread Measurement 2"</f>
        <v>Thread Measurement 2</v>
      </c>
      <c r="G1281" t="str">
        <f>"M10X1"</f>
        <v>M10X1</v>
      </c>
    </row>
    <row r="1282" spans="1:7">
      <c r="A1282">
        <v>354</v>
      </c>
      <c r="B1282" t="s">
        <v>8</v>
      </c>
      <c r="C1282" t="str">
        <f t="shared" ref="C1282:E1285" si="288">"6T48593"</f>
        <v>6T48593</v>
      </c>
      <c r="D1282" t="str">
        <f t="shared" si="288"/>
        <v>6T48593</v>
      </c>
      <c r="E1282" t="str">
        <f t="shared" si="288"/>
        <v>6T48593</v>
      </c>
      <c r="F1282" t="str">
        <f>"Length [mm]"</f>
        <v>Length [mm]</v>
      </c>
      <c r="G1282" t="str">
        <f>"330"</f>
        <v>330</v>
      </c>
    </row>
    <row r="1283" spans="1:7">
      <c r="A1283">
        <v>354</v>
      </c>
      <c r="B1283" t="s">
        <v>8</v>
      </c>
      <c r="C1283" t="str">
        <f t="shared" si="288"/>
        <v>6T48593</v>
      </c>
      <c r="D1283" t="str">
        <f t="shared" si="288"/>
        <v>6T48593</v>
      </c>
      <c r="E1283" t="str">
        <f t="shared" si="288"/>
        <v>6T48593</v>
      </c>
      <c r="F1283" t="str">
        <f>"for article number"</f>
        <v>for article number</v>
      </c>
      <c r="G1283" t="str">
        <f>"6T48593"</f>
        <v>6T48593</v>
      </c>
    </row>
    <row r="1284" spans="1:7">
      <c r="A1284">
        <v>354</v>
      </c>
      <c r="B1284" t="s">
        <v>8</v>
      </c>
      <c r="C1284" t="str">
        <f t="shared" si="288"/>
        <v>6T48593</v>
      </c>
      <c r="D1284" t="str">
        <f t="shared" si="288"/>
        <v>6T48593</v>
      </c>
      <c r="E1284" t="str">
        <f t="shared" si="288"/>
        <v>6T48593</v>
      </c>
      <c r="F1284" t="str">
        <f>"Thread Measurement 1"</f>
        <v>Thread Measurement 1</v>
      </c>
      <c r="G1284" t="str">
        <f>"F10X1"</f>
        <v>F10X1</v>
      </c>
    </row>
    <row r="1285" spans="1:7">
      <c r="A1285">
        <v>354</v>
      </c>
      <c r="B1285" t="s">
        <v>8</v>
      </c>
      <c r="C1285" t="str">
        <f t="shared" si="288"/>
        <v>6T48593</v>
      </c>
      <c r="D1285" t="str">
        <f t="shared" si="288"/>
        <v>6T48593</v>
      </c>
      <c r="E1285" t="str">
        <f t="shared" si="288"/>
        <v>6T48593</v>
      </c>
      <c r="F1285" t="str">
        <f>"Thread Measurement 2"</f>
        <v>Thread Measurement 2</v>
      </c>
      <c r="G1285" t="str">
        <f>"M10X1"</f>
        <v>M10X1</v>
      </c>
    </row>
    <row r="1286" spans="1:7">
      <c r="A1286">
        <v>355</v>
      </c>
      <c r="B1286" t="s">
        <v>8</v>
      </c>
      <c r="C1286" t="str">
        <f t="shared" ref="C1286:E1289" si="289">"6T48594"</f>
        <v>6T48594</v>
      </c>
      <c r="D1286" t="str">
        <f t="shared" si="289"/>
        <v>6T48594</v>
      </c>
      <c r="E1286" t="str">
        <f t="shared" si="289"/>
        <v>6T48594</v>
      </c>
      <c r="F1286" t="str">
        <f>"Thread Measurement 2"</f>
        <v>Thread Measurement 2</v>
      </c>
      <c r="G1286" t="str">
        <f>"M10X1"</f>
        <v>M10X1</v>
      </c>
    </row>
    <row r="1287" spans="1:7">
      <c r="A1287">
        <v>355</v>
      </c>
      <c r="B1287" t="s">
        <v>8</v>
      </c>
      <c r="C1287" t="str">
        <f t="shared" si="289"/>
        <v>6T48594</v>
      </c>
      <c r="D1287" t="str">
        <f t="shared" si="289"/>
        <v>6T48594</v>
      </c>
      <c r="E1287" t="str">
        <f t="shared" si="289"/>
        <v>6T48594</v>
      </c>
      <c r="F1287" t="str">
        <f>"Length [mm]"</f>
        <v>Length [mm]</v>
      </c>
      <c r="G1287" t="str">
        <f>"525"</f>
        <v>525</v>
      </c>
    </row>
    <row r="1288" spans="1:7">
      <c r="A1288">
        <v>355</v>
      </c>
      <c r="B1288" t="s">
        <v>8</v>
      </c>
      <c r="C1288" t="str">
        <f t="shared" si="289"/>
        <v>6T48594</v>
      </c>
      <c r="D1288" t="str">
        <f t="shared" si="289"/>
        <v>6T48594</v>
      </c>
      <c r="E1288" t="str">
        <f t="shared" si="289"/>
        <v>6T48594</v>
      </c>
      <c r="F1288" t="str">
        <f>"for article number"</f>
        <v>for article number</v>
      </c>
      <c r="G1288" t="str">
        <f>"6T48594"</f>
        <v>6T48594</v>
      </c>
    </row>
    <row r="1289" spans="1:7">
      <c r="A1289">
        <v>355</v>
      </c>
      <c r="B1289" t="s">
        <v>8</v>
      </c>
      <c r="C1289" t="str">
        <f t="shared" si="289"/>
        <v>6T48594</v>
      </c>
      <c r="D1289" t="str">
        <f t="shared" si="289"/>
        <v>6T48594</v>
      </c>
      <c r="E1289" t="str">
        <f t="shared" si="289"/>
        <v>6T48594</v>
      </c>
      <c r="F1289" t="str">
        <f>"Thread Measurement 1"</f>
        <v>Thread Measurement 1</v>
      </c>
      <c r="G1289" t="str">
        <f>"F10X1"</f>
        <v>F10X1</v>
      </c>
    </row>
    <row r="1290" spans="1:7">
      <c r="A1290">
        <v>356</v>
      </c>
      <c r="B1290" t="s">
        <v>8</v>
      </c>
      <c r="C1290" t="str">
        <f t="shared" ref="C1290:E1293" si="290">"6T48595"</f>
        <v>6T48595</v>
      </c>
      <c r="D1290" t="str">
        <f t="shared" si="290"/>
        <v>6T48595</v>
      </c>
      <c r="E1290" t="str">
        <f t="shared" si="290"/>
        <v>6T48595</v>
      </c>
      <c r="F1290" t="str">
        <f>"Length [mm]"</f>
        <v>Length [mm]</v>
      </c>
      <c r="G1290" t="str">
        <f>"350"</f>
        <v>350</v>
      </c>
    </row>
    <row r="1291" spans="1:7">
      <c r="A1291">
        <v>356</v>
      </c>
      <c r="B1291" t="s">
        <v>8</v>
      </c>
      <c r="C1291" t="str">
        <f t="shared" si="290"/>
        <v>6T48595</v>
      </c>
      <c r="D1291" t="str">
        <f t="shared" si="290"/>
        <v>6T48595</v>
      </c>
      <c r="E1291" t="str">
        <f t="shared" si="290"/>
        <v>6T48595</v>
      </c>
      <c r="F1291" t="str">
        <f>"for article number"</f>
        <v>for article number</v>
      </c>
      <c r="G1291" t="str">
        <f>"6T48595"</f>
        <v>6T48595</v>
      </c>
    </row>
    <row r="1292" spans="1:7">
      <c r="A1292">
        <v>356</v>
      </c>
      <c r="B1292" t="s">
        <v>8</v>
      </c>
      <c r="C1292" t="str">
        <f t="shared" si="290"/>
        <v>6T48595</v>
      </c>
      <c r="D1292" t="str">
        <f t="shared" si="290"/>
        <v>6T48595</v>
      </c>
      <c r="E1292" t="str">
        <f t="shared" si="290"/>
        <v>6T48595</v>
      </c>
      <c r="F1292" t="str">
        <f>"Thread Measurement 1"</f>
        <v>Thread Measurement 1</v>
      </c>
      <c r="G1292" t="str">
        <f>"F10X1"</f>
        <v>F10X1</v>
      </c>
    </row>
    <row r="1293" spans="1:7">
      <c r="A1293">
        <v>356</v>
      </c>
      <c r="B1293" t="s">
        <v>8</v>
      </c>
      <c r="C1293" t="str">
        <f t="shared" si="290"/>
        <v>6T48595</v>
      </c>
      <c r="D1293" t="str">
        <f t="shared" si="290"/>
        <v>6T48595</v>
      </c>
      <c r="E1293" t="str">
        <f t="shared" si="290"/>
        <v>6T48595</v>
      </c>
      <c r="F1293" t="str">
        <f>"Thread Measurement 2"</f>
        <v>Thread Measurement 2</v>
      </c>
      <c r="G1293" t="str">
        <f>"M10X1"</f>
        <v>M10X1</v>
      </c>
    </row>
    <row r="1294" spans="1:7">
      <c r="A1294">
        <v>357</v>
      </c>
      <c r="B1294" t="s">
        <v>8</v>
      </c>
      <c r="C1294" t="str">
        <f t="shared" ref="C1294:E1296" si="291">"6T48596"</f>
        <v>6T48596</v>
      </c>
      <c r="D1294" t="str">
        <f t="shared" si="291"/>
        <v>6T48596</v>
      </c>
      <c r="E1294" t="str">
        <f t="shared" si="291"/>
        <v>6T48596</v>
      </c>
      <c r="F1294" t="str">
        <f>"Thread Measurement 2"</f>
        <v>Thread Measurement 2</v>
      </c>
      <c r="G1294" t="str">
        <f>"M10X1"</f>
        <v>M10X1</v>
      </c>
    </row>
    <row r="1295" spans="1:7">
      <c r="A1295">
        <v>357</v>
      </c>
      <c r="B1295" t="s">
        <v>8</v>
      </c>
      <c r="C1295" t="str">
        <f t="shared" si="291"/>
        <v>6T48596</v>
      </c>
      <c r="D1295" t="str">
        <f t="shared" si="291"/>
        <v>6T48596</v>
      </c>
      <c r="E1295" t="str">
        <f t="shared" si="291"/>
        <v>6T48596</v>
      </c>
      <c r="F1295" t="str">
        <f>"for article number"</f>
        <v>for article number</v>
      </c>
      <c r="G1295" t="str">
        <f>"6T48596"</f>
        <v>6T48596</v>
      </c>
    </row>
    <row r="1296" spans="1:7">
      <c r="A1296">
        <v>357</v>
      </c>
      <c r="B1296" t="s">
        <v>8</v>
      </c>
      <c r="C1296" t="str">
        <f t="shared" si="291"/>
        <v>6T48596</v>
      </c>
      <c r="D1296" t="str">
        <f t="shared" si="291"/>
        <v>6T48596</v>
      </c>
      <c r="E1296" t="str">
        <f t="shared" si="291"/>
        <v>6T48596</v>
      </c>
      <c r="F1296" t="str">
        <f>"Thread Measurement 1"</f>
        <v>Thread Measurement 1</v>
      </c>
      <c r="G1296" t="str">
        <f>"F10X1"</f>
        <v>F10X1</v>
      </c>
    </row>
    <row r="1297" spans="1:7">
      <c r="A1297">
        <v>358</v>
      </c>
      <c r="B1297" t="s">
        <v>8</v>
      </c>
      <c r="C1297" t="str">
        <f t="shared" ref="C1297:E1299" si="292">"6T48597"</f>
        <v>6T48597</v>
      </c>
      <c r="D1297" t="str">
        <f t="shared" si="292"/>
        <v>6T48597</v>
      </c>
      <c r="E1297" t="str">
        <f t="shared" si="292"/>
        <v>6T48597</v>
      </c>
      <c r="F1297" t="str">
        <f>"Thread Measurement 2"</f>
        <v>Thread Measurement 2</v>
      </c>
      <c r="G1297" t="str">
        <f>"M10X1"</f>
        <v>M10X1</v>
      </c>
    </row>
    <row r="1298" spans="1:7">
      <c r="A1298">
        <v>358</v>
      </c>
      <c r="B1298" t="s">
        <v>8</v>
      </c>
      <c r="C1298" t="str">
        <f t="shared" si="292"/>
        <v>6T48597</v>
      </c>
      <c r="D1298" t="str">
        <f t="shared" si="292"/>
        <v>6T48597</v>
      </c>
      <c r="E1298" t="str">
        <f t="shared" si="292"/>
        <v>6T48597</v>
      </c>
      <c r="F1298" t="str">
        <f>"for article number"</f>
        <v>for article number</v>
      </c>
      <c r="G1298" t="str">
        <f>"6T48597"</f>
        <v>6T48597</v>
      </c>
    </row>
    <row r="1299" spans="1:7">
      <c r="A1299">
        <v>358</v>
      </c>
      <c r="B1299" t="s">
        <v>8</v>
      </c>
      <c r="C1299" t="str">
        <f t="shared" si="292"/>
        <v>6T48597</v>
      </c>
      <c r="D1299" t="str">
        <f t="shared" si="292"/>
        <v>6T48597</v>
      </c>
      <c r="E1299" t="str">
        <f t="shared" si="292"/>
        <v>6T48597</v>
      </c>
      <c r="F1299" t="str">
        <f>"Thread Measurement 1"</f>
        <v>Thread Measurement 1</v>
      </c>
      <c r="G1299" t="str">
        <f>"F10X1"</f>
        <v>F10X1</v>
      </c>
    </row>
    <row r="1300" spans="1:7">
      <c r="A1300">
        <v>359</v>
      </c>
      <c r="B1300" t="s">
        <v>8</v>
      </c>
      <c r="C1300" t="str">
        <f t="shared" ref="C1300:E1303" si="293">"6T48598"</f>
        <v>6T48598</v>
      </c>
      <c r="D1300" t="str">
        <f t="shared" si="293"/>
        <v>6T48598</v>
      </c>
      <c r="E1300" t="str">
        <f t="shared" si="293"/>
        <v>6T48598</v>
      </c>
      <c r="F1300" t="str">
        <f>"Length [mm]"</f>
        <v>Length [mm]</v>
      </c>
      <c r="G1300" t="str">
        <f>"465"</f>
        <v>465</v>
      </c>
    </row>
    <row r="1301" spans="1:7">
      <c r="A1301">
        <v>359</v>
      </c>
      <c r="B1301" t="s">
        <v>8</v>
      </c>
      <c r="C1301" t="str">
        <f t="shared" si="293"/>
        <v>6T48598</v>
      </c>
      <c r="D1301" t="str">
        <f t="shared" si="293"/>
        <v>6T48598</v>
      </c>
      <c r="E1301" t="str">
        <f t="shared" si="293"/>
        <v>6T48598</v>
      </c>
      <c r="F1301" t="str">
        <f>"for article number"</f>
        <v>for article number</v>
      </c>
      <c r="G1301" t="str">
        <f>"6T48598"</f>
        <v>6T48598</v>
      </c>
    </row>
    <row r="1302" spans="1:7">
      <c r="A1302">
        <v>359</v>
      </c>
      <c r="B1302" t="s">
        <v>8</v>
      </c>
      <c r="C1302" t="str">
        <f t="shared" si="293"/>
        <v>6T48598</v>
      </c>
      <c r="D1302" t="str">
        <f t="shared" si="293"/>
        <v>6T48598</v>
      </c>
      <c r="E1302" t="str">
        <f t="shared" si="293"/>
        <v>6T48598</v>
      </c>
      <c r="F1302" t="str">
        <f>"Thread Measurement 1"</f>
        <v>Thread Measurement 1</v>
      </c>
      <c r="G1302" t="str">
        <f>"F10X1"</f>
        <v>F10X1</v>
      </c>
    </row>
    <row r="1303" spans="1:7">
      <c r="A1303">
        <v>359</v>
      </c>
      <c r="B1303" t="s">
        <v>8</v>
      </c>
      <c r="C1303" t="str">
        <f t="shared" si="293"/>
        <v>6T48598</v>
      </c>
      <c r="D1303" t="str">
        <f t="shared" si="293"/>
        <v>6T48598</v>
      </c>
      <c r="E1303" t="str">
        <f t="shared" si="293"/>
        <v>6T48598</v>
      </c>
      <c r="F1303" t="str">
        <f>"Thread Measurement 2"</f>
        <v>Thread Measurement 2</v>
      </c>
      <c r="G1303" t="str">
        <f>"M10X1"</f>
        <v>M10X1</v>
      </c>
    </row>
    <row r="1304" spans="1:7">
      <c r="A1304">
        <v>360</v>
      </c>
      <c r="B1304" t="s">
        <v>8</v>
      </c>
      <c r="C1304" t="str">
        <f t="shared" ref="C1304:E1307" si="294">"6T48599"</f>
        <v>6T48599</v>
      </c>
      <c r="D1304" t="str">
        <f t="shared" si="294"/>
        <v>6T48599</v>
      </c>
      <c r="E1304" t="str">
        <f t="shared" si="294"/>
        <v>6T48599</v>
      </c>
      <c r="F1304" t="str">
        <f>"Length [mm]"</f>
        <v>Length [mm]</v>
      </c>
      <c r="G1304" t="str">
        <f>"510"</f>
        <v>510</v>
      </c>
    </row>
    <row r="1305" spans="1:7">
      <c r="A1305">
        <v>360</v>
      </c>
      <c r="B1305" t="s">
        <v>8</v>
      </c>
      <c r="C1305" t="str">
        <f t="shared" si="294"/>
        <v>6T48599</v>
      </c>
      <c r="D1305" t="str">
        <f t="shared" si="294"/>
        <v>6T48599</v>
      </c>
      <c r="E1305" t="str">
        <f t="shared" si="294"/>
        <v>6T48599</v>
      </c>
      <c r="F1305" t="str">
        <f>"Thread Measurement 2"</f>
        <v>Thread Measurement 2</v>
      </c>
      <c r="G1305" t="str">
        <f>"M10X1"</f>
        <v>M10X1</v>
      </c>
    </row>
    <row r="1306" spans="1:7">
      <c r="A1306">
        <v>360</v>
      </c>
      <c r="B1306" t="s">
        <v>8</v>
      </c>
      <c r="C1306" t="str">
        <f t="shared" si="294"/>
        <v>6T48599</v>
      </c>
      <c r="D1306" t="str">
        <f t="shared" si="294"/>
        <v>6T48599</v>
      </c>
      <c r="E1306" t="str">
        <f t="shared" si="294"/>
        <v>6T48599</v>
      </c>
      <c r="F1306" t="str">
        <f>"Thread Measurement 1"</f>
        <v>Thread Measurement 1</v>
      </c>
      <c r="G1306" t="str">
        <f>"F10X1"</f>
        <v>F10X1</v>
      </c>
    </row>
    <row r="1307" spans="1:7">
      <c r="A1307">
        <v>360</v>
      </c>
      <c r="B1307" t="s">
        <v>8</v>
      </c>
      <c r="C1307" t="str">
        <f t="shared" si="294"/>
        <v>6T48599</v>
      </c>
      <c r="D1307" t="str">
        <f t="shared" si="294"/>
        <v>6T48599</v>
      </c>
      <c r="E1307" t="str">
        <f t="shared" si="294"/>
        <v>6T48599</v>
      </c>
      <c r="F1307" t="str">
        <f>"for article number"</f>
        <v>for article number</v>
      </c>
      <c r="G1307" t="str">
        <f>"6T48599"</f>
        <v>6T48599</v>
      </c>
    </row>
    <row r="1308" spans="1:7">
      <c r="A1308">
        <v>361</v>
      </c>
      <c r="B1308" t="s">
        <v>8</v>
      </c>
      <c r="C1308" t="str">
        <f t="shared" ref="C1308:E1311" si="295">"6T48600"</f>
        <v>6T48600</v>
      </c>
      <c r="D1308" t="str">
        <f t="shared" si="295"/>
        <v>6T48600</v>
      </c>
      <c r="E1308" t="str">
        <f t="shared" si="295"/>
        <v>6T48600</v>
      </c>
      <c r="F1308" t="str">
        <f>"Length [mm]"</f>
        <v>Length [mm]</v>
      </c>
      <c r="G1308" t="str">
        <f>"545"</f>
        <v>545</v>
      </c>
    </row>
    <row r="1309" spans="1:7">
      <c r="A1309">
        <v>361</v>
      </c>
      <c r="B1309" t="s">
        <v>8</v>
      </c>
      <c r="C1309" t="str">
        <f t="shared" si="295"/>
        <v>6T48600</v>
      </c>
      <c r="D1309" t="str">
        <f t="shared" si="295"/>
        <v>6T48600</v>
      </c>
      <c r="E1309" t="str">
        <f t="shared" si="295"/>
        <v>6T48600</v>
      </c>
      <c r="F1309" t="str">
        <f>"for article number"</f>
        <v>for article number</v>
      </c>
      <c r="G1309" t="str">
        <f>"6T48600"</f>
        <v>6T48600</v>
      </c>
    </row>
    <row r="1310" spans="1:7">
      <c r="A1310">
        <v>361</v>
      </c>
      <c r="B1310" t="s">
        <v>8</v>
      </c>
      <c r="C1310" t="str">
        <f t="shared" si="295"/>
        <v>6T48600</v>
      </c>
      <c r="D1310" t="str">
        <f t="shared" si="295"/>
        <v>6T48600</v>
      </c>
      <c r="E1310" t="str">
        <f t="shared" si="295"/>
        <v>6T48600</v>
      </c>
      <c r="F1310" t="str">
        <f>"Thread Measurement 1"</f>
        <v>Thread Measurement 1</v>
      </c>
      <c r="G1310" t="str">
        <f>"F10X1"</f>
        <v>F10X1</v>
      </c>
    </row>
    <row r="1311" spans="1:7">
      <c r="A1311">
        <v>361</v>
      </c>
      <c r="B1311" t="s">
        <v>8</v>
      </c>
      <c r="C1311" t="str">
        <f t="shared" si="295"/>
        <v>6T48600</v>
      </c>
      <c r="D1311" t="str">
        <f t="shared" si="295"/>
        <v>6T48600</v>
      </c>
      <c r="E1311" t="str">
        <f t="shared" si="295"/>
        <v>6T48600</v>
      </c>
      <c r="F1311" t="str">
        <f>"Thread Measurement 2"</f>
        <v>Thread Measurement 2</v>
      </c>
      <c r="G1311" t="str">
        <f>"M10X1"</f>
        <v>M10X1</v>
      </c>
    </row>
    <row r="1312" spans="1:7">
      <c r="A1312">
        <v>362</v>
      </c>
      <c r="B1312" t="s">
        <v>8</v>
      </c>
      <c r="C1312" t="str">
        <f t="shared" ref="C1312:E1315" si="296">"6T48601"</f>
        <v>6T48601</v>
      </c>
      <c r="D1312" t="str">
        <f t="shared" si="296"/>
        <v>6T48601</v>
      </c>
      <c r="E1312" t="str">
        <f t="shared" si="296"/>
        <v>6T48601</v>
      </c>
      <c r="F1312" t="str">
        <f>"for article number"</f>
        <v>for article number</v>
      </c>
      <c r="G1312" t="str">
        <f>"6T48601"</f>
        <v>6T48601</v>
      </c>
    </row>
    <row r="1313" spans="1:7">
      <c r="A1313">
        <v>362</v>
      </c>
      <c r="B1313" t="s">
        <v>8</v>
      </c>
      <c r="C1313" t="str">
        <f t="shared" si="296"/>
        <v>6T48601</v>
      </c>
      <c r="D1313" t="str">
        <f t="shared" si="296"/>
        <v>6T48601</v>
      </c>
      <c r="E1313" t="str">
        <f t="shared" si="296"/>
        <v>6T48601</v>
      </c>
      <c r="F1313" t="str">
        <f>"Thread Measurement 1"</f>
        <v>Thread Measurement 1</v>
      </c>
      <c r="G1313" t="str">
        <f>"F10X1"</f>
        <v>F10X1</v>
      </c>
    </row>
    <row r="1314" spans="1:7">
      <c r="A1314">
        <v>362</v>
      </c>
      <c r="B1314" t="s">
        <v>8</v>
      </c>
      <c r="C1314" t="str">
        <f t="shared" si="296"/>
        <v>6T48601</v>
      </c>
      <c r="D1314" t="str">
        <f t="shared" si="296"/>
        <v>6T48601</v>
      </c>
      <c r="E1314" t="str">
        <f t="shared" si="296"/>
        <v>6T48601</v>
      </c>
      <c r="F1314" t="str">
        <f>"Length [mm]"</f>
        <v>Length [mm]</v>
      </c>
      <c r="G1314" t="str">
        <f>"450"</f>
        <v>450</v>
      </c>
    </row>
    <row r="1315" spans="1:7">
      <c r="A1315">
        <v>362</v>
      </c>
      <c r="B1315" t="s">
        <v>8</v>
      </c>
      <c r="C1315" t="str">
        <f t="shared" si="296"/>
        <v>6T48601</v>
      </c>
      <c r="D1315" t="str">
        <f t="shared" si="296"/>
        <v>6T48601</v>
      </c>
      <c r="E1315" t="str">
        <f t="shared" si="296"/>
        <v>6T48601</v>
      </c>
      <c r="F1315" t="str">
        <f>"Thread Measurement 2"</f>
        <v>Thread Measurement 2</v>
      </c>
      <c r="G1315" t="str">
        <f>"M10X1"</f>
        <v>M10X1</v>
      </c>
    </row>
    <row r="1316" spans="1:7">
      <c r="A1316">
        <v>363</v>
      </c>
      <c r="B1316" t="s">
        <v>8</v>
      </c>
      <c r="C1316" t="str">
        <f t="shared" ref="C1316:E1319" si="297">"6T48602"</f>
        <v>6T48602</v>
      </c>
      <c r="D1316" t="str">
        <f t="shared" si="297"/>
        <v>6T48602</v>
      </c>
      <c r="E1316" t="str">
        <f t="shared" si="297"/>
        <v>6T48602</v>
      </c>
      <c r="F1316" t="str">
        <f>"Length [mm]"</f>
        <v>Length [mm]</v>
      </c>
      <c r="G1316" t="str">
        <f>"450"</f>
        <v>450</v>
      </c>
    </row>
    <row r="1317" spans="1:7">
      <c r="A1317">
        <v>363</v>
      </c>
      <c r="B1317" t="s">
        <v>8</v>
      </c>
      <c r="C1317" t="str">
        <f t="shared" si="297"/>
        <v>6T48602</v>
      </c>
      <c r="D1317" t="str">
        <f t="shared" si="297"/>
        <v>6T48602</v>
      </c>
      <c r="E1317" t="str">
        <f t="shared" si="297"/>
        <v>6T48602</v>
      </c>
      <c r="F1317" t="str">
        <f>"for article number"</f>
        <v>for article number</v>
      </c>
      <c r="G1317" t="str">
        <f>"6T48602"</f>
        <v>6T48602</v>
      </c>
    </row>
    <row r="1318" spans="1:7">
      <c r="A1318">
        <v>363</v>
      </c>
      <c r="B1318" t="s">
        <v>8</v>
      </c>
      <c r="C1318" t="str">
        <f t="shared" si="297"/>
        <v>6T48602</v>
      </c>
      <c r="D1318" t="str">
        <f t="shared" si="297"/>
        <v>6T48602</v>
      </c>
      <c r="E1318" t="str">
        <f t="shared" si="297"/>
        <v>6T48602</v>
      </c>
      <c r="F1318" t="str">
        <f>"Thread Measurement 1"</f>
        <v>Thread Measurement 1</v>
      </c>
      <c r="G1318" t="str">
        <f>"F10X1"</f>
        <v>F10X1</v>
      </c>
    </row>
    <row r="1319" spans="1:7">
      <c r="A1319">
        <v>363</v>
      </c>
      <c r="B1319" t="s">
        <v>8</v>
      </c>
      <c r="C1319" t="str">
        <f t="shared" si="297"/>
        <v>6T48602</v>
      </c>
      <c r="D1319" t="str">
        <f t="shared" si="297"/>
        <v>6T48602</v>
      </c>
      <c r="E1319" t="str">
        <f t="shared" si="297"/>
        <v>6T48602</v>
      </c>
      <c r="F1319" t="str">
        <f>"Thread Measurement 2"</f>
        <v>Thread Measurement 2</v>
      </c>
      <c r="G1319" t="str">
        <f>"M10X1"</f>
        <v>M10X1</v>
      </c>
    </row>
    <row r="1320" spans="1:7">
      <c r="A1320">
        <v>364</v>
      </c>
      <c r="B1320" t="s">
        <v>8</v>
      </c>
      <c r="C1320" t="str">
        <f t="shared" ref="C1320:E1323" si="298">"6T48603"</f>
        <v>6T48603</v>
      </c>
      <c r="D1320" t="str">
        <f t="shared" si="298"/>
        <v>6T48603</v>
      </c>
      <c r="E1320" t="str">
        <f t="shared" si="298"/>
        <v>6T48603</v>
      </c>
      <c r="F1320" t="str">
        <f>"Thread Measurement 2"</f>
        <v>Thread Measurement 2</v>
      </c>
      <c r="G1320" t="str">
        <f>"o 10"</f>
        <v>o 10</v>
      </c>
    </row>
    <row r="1321" spans="1:7">
      <c r="A1321">
        <v>364</v>
      </c>
      <c r="B1321" t="s">
        <v>8</v>
      </c>
      <c r="C1321" t="str">
        <f t="shared" si="298"/>
        <v>6T48603</v>
      </c>
      <c r="D1321" t="str">
        <f t="shared" si="298"/>
        <v>6T48603</v>
      </c>
      <c r="E1321" t="str">
        <f t="shared" si="298"/>
        <v>6T48603</v>
      </c>
      <c r="F1321" t="str">
        <f>"Thread Measurement 1"</f>
        <v>Thread Measurement 1</v>
      </c>
      <c r="G1321" t="str">
        <f>"F10X1"</f>
        <v>F10X1</v>
      </c>
    </row>
    <row r="1322" spans="1:7">
      <c r="A1322">
        <v>364</v>
      </c>
      <c r="B1322" t="s">
        <v>8</v>
      </c>
      <c r="C1322" t="str">
        <f t="shared" si="298"/>
        <v>6T48603</v>
      </c>
      <c r="D1322" t="str">
        <f t="shared" si="298"/>
        <v>6T48603</v>
      </c>
      <c r="E1322" t="str">
        <f t="shared" si="298"/>
        <v>6T48603</v>
      </c>
      <c r="F1322" t="str">
        <f>"for article number"</f>
        <v>for article number</v>
      </c>
      <c r="G1322" t="str">
        <f>"6T48603"</f>
        <v>6T48603</v>
      </c>
    </row>
    <row r="1323" spans="1:7">
      <c r="A1323">
        <v>364</v>
      </c>
      <c r="B1323" t="s">
        <v>8</v>
      </c>
      <c r="C1323" t="str">
        <f t="shared" si="298"/>
        <v>6T48603</v>
      </c>
      <c r="D1323" t="str">
        <f t="shared" si="298"/>
        <v>6T48603</v>
      </c>
      <c r="E1323" t="str">
        <f t="shared" si="298"/>
        <v>6T48603</v>
      </c>
      <c r="F1323" t="str">
        <f>"Length [mm]"</f>
        <v>Length [mm]</v>
      </c>
      <c r="G1323" t="str">
        <f>"640"</f>
        <v>640</v>
      </c>
    </row>
    <row r="1324" spans="1:7">
      <c r="A1324">
        <v>365</v>
      </c>
      <c r="B1324" t="s">
        <v>8</v>
      </c>
      <c r="C1324" t="str">
        <f t="shared" ref="C1324:E1327" si="299">"6T48604"</f>
        <v>6T48604</v>
      </c>
      <c r="D1324" t="str">
        <f t="shared" si="299"/>
        <v>6T48604</v>
      </c>
      <c r="E1324" t="str">
        <f t="shared" si="299"/>
        <v>6T48604</v>
      </c>
      <c r="F1324" t="str">
        <f>"for article number"</f>
        <v>for article number</v>
      </c>
      <c r="G1324" t="str">
        <f>"6T48604"</f>
        <v>6T48604</v>
      </c>
    </row>
    <row r="1325" spans="1:7">
      <c r="A1325">
        <v>365</v>
      </c>
      <c r="B1325" t="s">
        <v>8</v>
      </c>
      <c r="C1325" t="str">
        <f t="shared" si="299"/>
        <v>6T48604</v>
      </c>
      <c r="D1325" t="str">
        <f t="shared" si="299"/>
        <v>6T48604</v>
      </c>
      <c r="E1325" t="str">
        <f t="shared" si="299"/>
        <v>6T48604</v>
      </c>
      <c r="F1325" t="str">
        <f>"Thread Measurement 1"</f>
        <v>Thread Measurement 1</v>
      </c>
      <c r="G1325" t="str">
        <f>"F10X1"</f>
        <v>F10X1</v>
      </c>
    </row>
    <row r="1326" spans="1:7">
      <c r="A1326">
        <v>365</v>
      </c>
      <c r="B1326" t="s">
        <v>8</v>
      </c>
      <c r="C1326" t="str">
        <f t="shared" si="299"/>
        <v>6T48604</v>
      </c>
      <c r="D1326" t="str">
        <f t="shared" si="299"/>
        <v>6T48604</v>
      </c>
      <c r="E1326" t="str">
        <f t="shared" si="299"/>
        <v>6T48604</v>
      </c>
      <c r="F1326" t="str">
        <f>"Thread Measurement 2"</f>
        <v>Thread Measurement 2</v>
      </c>
      <c r="G1326" t="str">
        <f>"o 10"</f>
        <v>o 10</v>
      </c>
    </row>
    <row r="1327" spans="1:7">
      <c r="A1327">
        <v>365</v>
      </c>
      <c r="B1327" t="s">
        <v>8</v>
      </c>
      <c r="C1327" t="str">
        <f t="shared" si="299"/>
        <v>6T48604</v>
      </c>
      <c r="D1327" t="str">
        <f t="shared" si="299"/>
        <v>6T48604</v>
      </c>
      <c r="E1327" t="str">
        <f t="shared" si="299"/>
        <v>6T48604</v>
      </c>
      <c r="F1327" t="str">
        <f>"Length [mm]"</f>
        <v>Length [mm]</v>
      </c>
      <c r="G1327" t="str">
        <f>"640"</f>
        <v>640</v>
      </c>
    </row>
    <row r="1328" spans="1:7">
      <c r="A1328">
        <v>366</v>
      </c>
      <c r="B1328" t="s">
        <v>8</v>
      </c>
      <c r="C1328" t="str">
        <f t="shared" ref="C1328:E1331" si="300">"6T48605"</f>
        <v>6T48605</v>
      </c>
      <c r="D1328" t="str">
        <f t="shared" si="300"/>
        <v>6T48605</v>
      </c>
      <c r="E1328" t="str">
        <f t="shared" si="300"/>
        <v>6T48605</v>
      </c>
      <c r="F1328" t="str">
        <f>"Thread Measurement 2"</f>
        <v>Thread Measurement 2</v>
      </c>
      <c r="G1328" t="str">
        <f>"o 10"</f>
        <v>o 10</v>
      </c>
    </row>
    <row r="1329" spans="1:7">
      <c r="A1329">
        <v>366</v>
      </c>
      <c r="B1329" t="s">
        <v>8</v>
      </c>
      <c r="C1329" t="str">
        <f t="shared" si="300"/>
        <v>6T48605</v>
      </c>
      <c r="D1329" t="str">
        <f t="shared" si="300"/>
        <v>6T48605</v>
      </c>
      <c r="E1329" t="str">
        <f t="shared" si="300"/>
        <v>6T48605</v>
      </c>
      <c r="F1329" t="str">
        <f>"Length [mm]"</f>
        <v>Length [mm]</v>
      </c>
      <c r="G1329" t="str">
        <f>"640"</f>
        <v>640</v>
      </c>
    </row>
    <row r="1330" spans="1:7">
      <c r="A1330">
        <v>366</v>
      </c>
      <c r="B1330" t="s">
        <v>8</v>
      </c>
      <c r="C1330" t="str">
        <f t="shared" si="300"/>
        <v>6T48605</v>
      </c>
      <c r="D1330" t="str">
        <f t="shared" si="300"/>
        <v>6T48605</v>
      </c>
      <c r="E1330" t="str">
        <f t="shared" si="300"/>
        <v>6T48605</v>
      </c>
      <c r="F1330" t="str">
        <f>"for article number"</f>
        <v>for article number</v>
      </c>
      <c r="G1330" t="str">
        <f>"6T48605"</f>
        <v>6T48605</v>
      </c>
    </row>
    <row r="1331" spans="1:7">
      <c r="A1331">
        <v>366</v>
      </c>
      <c r="B1331" t="s">
        <v>8</v>
      </c>
      <c r="C1331" t="str">
        <f t="shared" si="300"/>
        <v>6T48605</v>
      </c>
      <c r="D1331" t="str">
        <f t="shared" si="300"/>
        <v>6T48605</v>
      </c>
      <c r="E1331" t="str">
        <f t="shared" si="300"/>
        <v>6T48605</v>
      </c>
      <c r="F1331" t="str">
        <f>"Thread Measurement 1"</f>
        <v>Thread Measurement 1</v>
      </c>
      <c r="G1331" t="str">
        <f>"F10X1"</f>
        <v>F10X1</v>
      </c>
    </row>
    <row r="1332" spans="1:7">
      <c r="A1332">
        <v>367</v>
      </c>
      <c r="B1332" t="s">
        <v>8</v>
      </c>
      <c r="C1332" t="str">
        <f t="shared" ref="C1332:E1335" si="301">"6T48606"</f>
        <v>6T48606</v>
      </c>
      <c r="D1332" t="str">
        <f t="shared" si="301"/>
        <v>6T48606</v>
      </c>
      <c r="E1332" t="str">
        <f t="shared" si="301"/>
        <v>6T48606</v>
      </c>
      <c r="F1332" t="str">
        <f>"Thread Measurement 2"</f>
        <v>Thread Measurement 2</v>
      </c>
      <c r="G1332" t="str">
        <f>"F10X1"</f>
        <v>F10X1</v>
      </c>
    </row>
    <row r="1333" spans="1:7">
      <c r="A1333">
        <v>367</v>
      </c>
      <c r="B1333" t="s">
        <v>8</v>
      </c>
      <c r="C1333" t="str">
        <f t="shared" si="301"/>
        <v>6T48606</v>
      </c>
      <c r="D1333" t="str">
        <f t="shared" si="301"/>
        <v>6T48606</v>
      </c>
      <c r="E1333" t="str">
        <f t="shared" si="301"/>
        <v>6T48606</v>
      </c>
      <c r="F1333" t="str">
        <f>"Thread Measurement 1"</f>
        <v>Thread Measurement 1</v>
      </c>
      <c r="G1333" t="str">
        <f>"F10X1"</f>
        <v>F10X1</v>
      </c>
    </row>
    <row r="1334" spans="1:7">
      <c r="A1334">
        <v>367</v>
      </c>
      <c r="B1334" t="s">
        <v>8</v>
      </c>
      <c r="C1334" t="str">
        <f t="shared" si="301"/>
        <v>6T48606</v>
      </c>
      <c r="D1334" t="str">
        <f t="shared" si="301"/>
        <v>6T48606</v>
      </c>
      <c r="E1334" t="str">
        <f t="shared" si="301"/>
        <v>6T48606</v>
      </c>
      <c r="F1334" t="str">
        <f>"Length [mm]"</f>
        <v>Length [mm]</v>
      </c>
      <c r="G1334" t="str">
        <f>"200"</f>
        <v>200</v>
      </c>
    </row>
    <row r="1335" spans="1:7">
      <c r="A1335">
        <v>367</v>
      </c>
      <c r="B1335" t="s">
        <v>8</v>
      </c>
      <c r="C1335" t="str">
        <f t="shared" si="301"/>
        <v>6T48606</v>
      </c>
      <c r="D1335" t="str">
        <f t="shared" si="301"/>
        <v>6T48606</v>
      </c>
      <c r="E1335" t="str">
        <f t="shared" si="301"/>
        <v>6T48606</v>
      </c>
      <c r="F1335" t="str">
        <f>"for article number"</f>
        <v>for article number</v>
      </c>
      <c r="G1335" t="str">
        <f>"6T48606"</f>
        <v>6T48606</v>
      </c>
    </row>
    <row r="1336" spans="1:7">
      <c r="A1336">
        <v>368</v>
      </c>
      <c r="B1336" t="s">
        <v>8</v>
      </c>
      <c r="C1336" t="str">
        <f t="shared" ref="C1336:E1339" si="302">"6T48607"</f>
        <v>6T48607</v>
      </c>
      <c r="D1336" t="str">
        <f t="shared" si="302"/>
        <v>6T48607</v>
      </c>
      <c r="E1336" t="str">
        <f t="shared" si="302"/>
        <v>6T48607</v>
      </c>
      <c r="F1336" t="str">
        <f>"Length [mm]"</f>
        <v>Length [mm]</v>
      </c>
      <c r="G1336" t="str">
        <f>"230"</f>
        <v>230</v>
      </c>
    </row>
    <row r="1337" spans="1:7">
      <c r="A1337">
        <v>368</v>
      </c>
      <c r="B1337" t="s">
        <v>8</v>
      </c>
      <c r="C1337" t="str">
        <f t="shared" si="302"/>
        <v>6T48607</v>
      </c>
      <c r="D1337" t="str">
        <f t="shared" si="302"/>
        <v>6T48607</v>
      </c>
      <c r="E1337" t="str">
        <f t="shared" si="302"/>
        <v>6T48607</v>
      </c>
      <c r="F1337" t="str">
        <f>"for article number"</f>
        <v>for article number</v>
      </c>
      <c r="G1337" t="str">
        <f>"6T48607"</f>
        <v>6T48607</v>
      </c>
    </row>
    <row r="1338" spans="1:7">
      <c r="A1338">
        <v>368</v>
      </c>
      <c r="B1338" t="s">
        <v>8</v>
      </c>
      <c r="C1338" t="str">
        <f t="shared" si="302"/>
        <v>6T48607</v>
      </c>
      <c r="D1338" t="str">
        <f t="shared" si="302"/>
        <v>6T48607</v>
      </c>
      <c r="E1338" t="str">
        <f t="shared" si="302"/>
        <v>6T48607</v>
      </c>
      <c r="F1338" t="str">
        <f>"Thread Measurement 1"</f>
        <v>Thread Measurement 1</v>
      </c>
      <c r="G1338" t="str">
        <f>"F10X1"</f>
        <v>F10X1</v>
      </c>
    </row>
    <row r="1339" spans="1:7">
      <c r="A1339">
        <v>368</v>
      </c>
      <c r="B1339" t="s">
        <v>8</v>
      </c>
      <c r="C1339" t="str">
        <f t="shared" si="302"/>
        <v>6T48607</v>
      </c>
      <c r="D1339" t="str">
        <f t="shared" si="302"/>
        <v>6T48607</v>
      </c>
      <c r="E1339" t="str">
        <f t="shared" si="302"/>
        <v>6T48607</v>
      </c>
      <c r="F1339" t="str">
        <f>"Thread Measurement 2"</f>
        <v>Thread Measurement 2</v>
      </c>
      <c r="G1339" t="str">
        <f>"F10X1"</f>
        <v>F10X1</v>
      </c>
    </row>
    <row r="1340" spans="1:7">
      <c r="A1340">
        <v>369</v>
      </c>
      <c r="B1340" t="s">
        <v>8</v>
      </c>
      <c r="C1340" t="str">
        <f t="shared" ref="C1340:E1343" si="303">"6T48608"</f>
        <v>6T48608</v>
      </c>
      <c r="D1340" t="str">
        <f t="shared" si="303"/>
        <v>6T48608</v>
      </c>
      <c r="E1340" t="str">
        <f t="shared" si="303"/>
        <v>6T48608</v>
      </c>
      <c r="F1340" t="str">
        <f>"Thread Measurement 1"</f>
        <v>Thread Measurement 1</v>
      </c>
      <c r="G1340" t="str">
        <f>"F10X1"</f>
        <v>F10X1</v>
      </c>
    </row>
    <row r="1341" spans="1:7">
      <c r="A1341">
        <v>369</v>
      </c>
      <c r="B1341" t="s">
        <v>8</v>
      </c>
      <c r="C1341" t="str">
        <f t="shared" si="303"/>
        <v>6T48608</v>
      </c>
      <c r="D1341" t="str">
        <f t="shared" si="303"/>
        <v>6T48608</v>
      </c>
      <c r="E1341" t="str">
        <f t="shared" si="303"/>
        <v>6T48608</v>
      </c>
      <c r="F1341" t="str">
        <f>"Thread Measurement 2"</f>
        <v>Thread Measurement 2</v>
      </c>
      <c r="G1341" t="str">
        <f>"F10X1"</f>
        <v>F10X1</v>
      </c>
    </row>
    <row r="1342" spans="1:7">
      <c r="A1342">
        <v>369</v>
      </c>
      <c r="B1342" t="s">
        <v>8</v>
      </c>
      <c r="C1342" t="str">
        <f t="shared" si="303"/>
        <v>6T48608</v>
      </c>
      <c r="D1342" t="str">
        <f t="shared" si="303"/>
        <v>6T48608</v>
      </c>
      <c r="E1342" t="str">
        <f t="shared" si="303"/>
        <v>6T48608</v>
      </c>
      <c r="F1342" t="str">
        <f>"Length [mm]"</f>
        <v>Length [mm]</v>
      </c>
      <c r="G1342" t="str">
        <f>"156"</f>
        <v>156</v>
      </c>
    </row>
    <row r="1343" spans="1:7">
      <c r="A1343">
        <v>369</v>
      </c>
      <c r="B1343" t="s">
        <v>8</v>
      </c>
      <c r="C1343" t="str">
        <f t="shared" si="303"/>
        <v>6T48608</v>
      </c>
      <c r="D1343" t="str">
        <f t="shared" si="303"/>
        <v>6T48608</v>
      </c>
      <c r="E1343" t="str">
        <f t="shared" si="303"/>
        <v>6T48608</v>
      </c>
      <c r="F1343" t="str">
        <f>"for article number"</f>
        <v>for article number</v>
      </c>
      <c r="G1343" t="str">
        <f>"6T48608"</f>
        <v>6T48608</v>
      </c>
    </row>
    <row r="1344" spans="1:7">
      <c r="A1344">
        <v>370</v>
      </c>
      <c r="B1344" t="s">
        <v>8</v>
      </c>
      <c r="C1344" t="str">
        <f t="shared" ref="C1344:E1347" si="304">"6T48609"</f>
        <v>6T48609</v>
      </c>
      <c r="D1344" t="str">
        <f t="shared" si="304"/>
        <v>6T48609</v>
      </c>
      <c r="E1344" t="str">
        <f t="shared" si="304"/>
        <v>6T48609</v>
      </c>
      <c r="F1344" t="str">
        <f>"Length [mm]"</f>
        <v>Length [mm]</v>
      </c>
      <c r="G1344" t="str">
        <f>"225"</f>
        <v>225</v>
      </c>
    </row>
    <row r="1345" spans="1:7">
      <c r="A1345">
        <v>370</v>
      </c>
      <c r="B1345" t="s">
        <v>8</v>
      </c>
      <c r="C1345" t="str">
        <f t="shared" si="304"/>
        <v>6T48609</v>
      </c>
      <c r="D1345" t="str">
        <f t="shared" si="304"/>
        <v>6T48609</v>
      </c>
      <c r="E1345" t="str">
        <f t="shared" si="304"/>
        <v>6T48609</v>
      </c>
      <c r="F1345" t="str">
        <f>"for article number"</f>
        <v>for article number</v>
      </c>
      <c r="G1345" t="str">
        <f>"6T48609"</f>
        <v>6T48609</v>
      </c>
    </row>
    <row r="1346" spans="1:7">
      <c r="A1346">
        <v>370</v>
      </c>
      <c r="B1346" t="s">
        <v>8</v>
      </c>
      <c r="C1346" t="str">
        <f t="shared" si="304"/>
        <v>6T48609</v>
      </c>
      <c r="D1346" t="str">
        <f t="shared" si="304"/>
        <v>6T48609</v>
      </c>
      <c r="E1346" t="str">
        <f t="shared" si="304"/>
        <v>6T48609</v>
      </c>
      <c r="F1346" t="str">
        <f>"Thread Measurement 1"</f>
        <v>Thread Measurement 1</v>
      </c>
      <c r="G1346" t="str">
        <f>"F10X1"</f>
        <v>F10X1</v>
      </c>
    </row>
    <row r="1347" spans="1:7">
      <c r="A1347">
        <v>370</v>
      </c>
      <c r="B1347" t="s">
        <v>8</v>
      </c>
      <c r="C1347" t="str">
        <f t="shared" si="304"/>
        <v>6T48609</v>
      </c>
      <c r="D1347" t="str">
        <f t="shared" si="304"/>
        <v>6T48609</v>
      </c>
      <c r="E1347" t="str">
        <f t="shared" si="304"/>
        <v>6T48609</v>
      </c>
      <c r="F1347" t="str">
        <f>"Thread Measurement 2"</f>
        <v>Thread Measurement 2</v>
      </c>
      <c r="G1347" t="str">
        <f>"F10X1"</f>
        <v>F10X1</v>
      </c>
    </row>
    <row r="1348" spans="1:7">
      <c r="A1348">
        <v>371</v>
      </c>
      <c r="B1348" t="s">
        <v>8</v>
      </c>
      <c r="C1348" t="str">
        <f t="shared" ref="C1348:E1351" si="305">"6T48610"</f>
        <v>6T48610</v>
      </c>
      <c r="D1348" t="str">
        <f t="shared" si="305"/>
        <v>6T48610</v>
      </c>
      <c r="E1348" t="str">
        <f t="shared" si="305"/>
        <v>6T48610</v>
      </c>
      <c r="F1348" t="str">
        <f>"for article number"</f>
        <v>for article number</v>
      </c>
      <c r="G1348" t="str">
        <f>"6T48610"</f>
        <v>6T48610</v>
      </c>
    </row>
    <row r="1349" spans="1:7">
      <c r="A1349">
        <v>371</v>
      </c>
      <c r="B1349" t="s">
        <v>8</v>
      </c>
      <c r="C1349" t="str">
        <f t="shared" si="305"/>
        <v>6T48610</v>
      </c>
      <c r="D1349" t="str">
        <f t="shared" si="305"/>
        <v>6T48610</v>
      </c>
      <c r="E1349" t="str">
        <f t="shared" si="305"/>
        <v>6T48610</v>
      </c>
      <c r="F1349" t="str">
        <f>"Thread Measurement 1"</f>
        <v>Thread Measurement 1</v>
      </c>
      <c r="G1349" t="str">
        <f>"F10X1"</f>
        <v>F10X1</v>
      </c>
    </row>
    <row r="1350" spans="1:7">
      <c r="A1350">
        <v>371</v>
      </c>
      <c r="B1350" t="s">
        <v>8</v>
      </c>
      <c r="C1350" t="str">
        <f t="shared" si="305"/>
        <v>6T48610</v>
      </c>
      <c r="D1350" t="str">
        <f t="shared" si="305"/>
        <v>6T48610</v>
      </c>
      <c r="E1350" t="str">
        <f t="shared" si="305"/>
        <v>6T48610</v>
      </c>
      <c r="F1350" t="str">
        <f>"Length [mm]"</f>
        <v>Length [mm]</v>
      </c>
      <c r="G1350" t="str">
        <f>"285"</f>
        <v>285</v>
      </c>
    </row>
    <row r="1351" spans="1:7">
      <c r="A1351">
        <v>371</v>
      </c>
      <c r="B1351" t="s">
        <v>8</v>
      </c>
      <c r="C1351" t="str">
        <f t="shared" si="305"/>
        <v>6T48610</v>
      </c>
      <c r="D1351" t="str">
        <f t="shared" si="305"/>
        <v>6T48610</v>
      </c>
      <c r="E1351" t="str">
        <f t="shared" si="305"/>
        <v>6T48610</v>
      </c>
      <c r="F1351" t="str">
        <f>"Thread Measurement 2"</f>
        <v>Thread Measurement 2</v>
      </c>
      <c r="G1351" t="str">
        <f>"F10X1"</f>
        <v>F10X1</v>
      </c>
    </row>
    <row r="1352" spans="1:7">
      <c r="A1352">
        <v>372</v>
      </c>
      <c r="B1352" t="s">
        <v>8</v>
      </c>
      <c r="C1352" t="str">
        <f t="shared" ref="C1352:E1355" si="306">"6T48611"</f>
        <v>6T48611</v>
      </c>
      <c r="D1352" t="str">
        <f t="shared" si="306"/>
        <v>6T48611</v>
      </c>
      <c r="E1352" t="str">
        <f t="shared" si="306"/>
        <v>6T48611</v>
      </c>
      <c r="F1352" t="str">
        <f>"Length [mm]"</f>
        <v>Length [mm]</v>
      </c>
      <c r="G1352" t="str">
        <f>"405"</f>
        <v>405</v>
      </c>
    </row>
    <row r="1353" spans="1:7">
      <c r="A1353">
        <v>372</v>
      </c>
      <c r="B1353" t="s">
        <v>8</v>
      </c>
      <c r="C1353" t="str">
        <f t="shared" si="306"/>
        <v>6T48611</v>
      </c>
      <c r="D1353" t="str">
        <f t="shared" si="306"/>
        <v>6T48611</v>
      </c>
      <c r="E1353" t="str">
        <f t="shared" si="306"/>
        <v>6T48611</v>
      </c>
      <c r="F1353" t="str">
        <f>"for article number"</f>
        <v>for article number</v>
      </c>
      <c r="G1353" t="str">
        <f>"6T48611"</f>
        <v>6T48611</v>
      </c>
    </row>
    <row r="1354" spans="1:7">
      <c r="A1354">
        <v>372</v>
      </c>
      <c r="B1354" t="s">
        <v>8</v>
      </c>
      <c r="C1354" t="str">
        <f t="shared" si="306"/>
        <v>6T48611</v>
      </c>
      <c r="D1354" t="str">
        <f t="shared" si="306"/>
        <v>6T48611</v>
      </c>
      <c r="E1354" t="str">
        <f t="shared" si="306"/>
        <v>6T48611</v>
      </c>
      <c r="F1354" t="str">
        <f>"Thread Measurement 1"</f>
        <v>Thread Measurement 1</v>
      </c>
      <c r="G1354" t="str">
        <f>"F10X1"</f>
        <v>F10X1</v>
      </c>
    </row>
    <row r="1355" spans="1:7">
      <c r="A1355">
        <v>372</v>
      </c>
      <c r="B1355" t="s">
        <v>8</v>
      </c>
      <c r="C1355" t="str">
        <f t="shared" si="306"/>
        <v>6T48611</v>
      </c>
      <c r="D1355" t="str">
        <f t="shared" si="306"/>
        <v>6T48611</v>
      </c>
      <c r="E1355" t="str">
        <f t="shared" si="306"/>
        <v>6T48611</v>
      </c>
      <c r="F1355" t="str">
        <f>"Thread Measurement 2"</f>
        <v>Thread Measurement 2</v>
      </c>
      <c r="G1355" t="str">
        <f>"M10X1"</f>
        <v>M10X1</v>
      </c>
    </row>
    <row r="1356" spans="1:7">
      <c r="A1356">
        <v>373</v>
      </c>
      <c r="B1356" t="s">
        <v>8</v>
      </c>
      <c r="C1356" t="str">
        <f t="shared" ref="C1356:E1359" si="307">"6T48612"</f>
        <v>6T48612</v>
      </c>
      <c r="D1356" t="str">
        <f t="shared" si="307"/>
        <v>6T48612</v>
      </c>
      <c r="E1356" t="str">
        <f t="shared" si="307"/>
        <v>6T48612</v>
      </c>
      <c r="F1356" t="str">
        <f>"Thread Measurement 1"</f>
        <v>Thread Measurement 1</v>
      </c>
      <c r="G1356" t="str">
        <f>"F10X1"</f>
        <v>F10X1</v>
      </c>
    </row>
    <row r="1357" spans="1:7">
      <c r="A1357">
        <v>373</v>
      </c>
      <c r="B1357" t="s">
        <v>8</v>
      </c>
      <c r="C1357" t="str">
        <f t="shared" si="307"/>
        <v>6T48612</v>
      </c>
      <c r="D1357" t="str">
        <f t="shared" si="307"/>
        <v>6T48612</v>
      </c>
      <c r="E1357" t="str">
        <f t="shared" si="307"/>
        <v>6T48612</v>
      </c>
      <c r="F1357" t="str">
        <f>"for article number"</f>
        <v>for article number</v>
      </c>
      <c r="G1357" t="str">
        <f>"6T48612"</f>
        <v>6T48612</v>
      </c>
    </row>
    <row r="1358" spans="1:7">
      <c r="A1358">
        <v>373</v>
      </c>
      <c r="B1358" t="s">
        <v>8</v>
      </c>
      <c r="C1358" t="str">
        <f t="shared" si="307"/>
        <v>6T48612</v>
      </c>
      <c r="D1358" t="str">
        <f t="shared" si="307"/>
        <v>6T48612</v>
      </c>
      <c r="E1358" t="str">
        <f t="shared" si="307"/>
        <v>6T48612</v>
      </c>
      <c r="F1358" t="str">
        <f>"Length [mm]"</f>
        <v>Length [mm]</v>
      </c>
      <c r="G1358" t="str">
        <f>"620"</f>
        <v>620</v>
      </c>
    </row>
    <row r="1359" spans="1:7">
      <c r="A1359">
        <v>373</v>
      </c>
      <c r="B1359" t="s">
        <v>8</v>
      </c>
      <c r="C1359" t="str">
        <f t="shared" si="307"/>
        <v>6T48612</v>
      </c>
      <c r="D1359" t="str">
        <f t="shared" si="307"/>
        <v>6T48612</v>
      </c>
      <c r="E1359" t="str">
        <f t="shared" si="307"/>
        <v>6T48612</v>
      </c>
      <c r="F1359" t="str">
        <f>"Thread Measurement 2"</f>
        <v>Thread Measurement 2</v>
      </c>
      <c r="G1359" t="str">
        <f>"M10X1"</f>
        <v>M10X1</v>
      </c>
    </row>
    <row r="1360" spans="1:7">
      <c r="A1360">
        <v>374</v>
      </c>
      <c r="B1360" t="s">
        <v>8</v>
      </c>
      <c r="C1360" t="str">
        <f t="shared" ref="C1360:E1363" si="308">"6T48613"</f>
        <v>6T48613</v>
      </c>
      <c r="D1360" t="str">
        <f t="shared" si="308"/>
        <v>6T48613</v>
      </c>
      <c r="E1360" t="str">
        <f t="shared" si="308"/>
        <v>6T48613</v>
      </c>
      <c r="F1360" t="str">
        <f>"Length [mm]"</f>
        <v>Length [mm]</v>
      </c>
      <c r="G1360" t="str">
        <f>"211"</f>
        <v>211</v>
      </c>
    </row>
    <row r="1361" spans="1:7">
      <c r="A1361">
        <v>374</v>
      </c>
      <c r="B1361" t="s">
        <v>8</v>
      </c>
      <c r="C1361" t="str">
        <f t="shared" si="308"/>
        <v>6T48613</v>
      </c>
      <c r="D1361" t="str">
        <f t="shared" si="308"/>
        <v>6T48613</v>
      </c>
      <c r="E1361" t="str">
        <f t="shared" si="308"/>
        <v>6T48613</v>
      </c>
      <c r="F1361" t="str">
        <f>"for article number"</f>
        <v>for article number</v>
      </c>
      <c r="G1361" t="str">
        <f>"6T48613"</f>
        <v>6T48613</v>
      </c>
    </row>
    <row r="1362" spans="1:7">
      <c r="A1362">
        <v>374</v>
      </c>
      <c r="B1362" t="s">
        <v>8</v>
      </c>
      <c r="C1362" t="str">
        <f t="shared" si="308"/>
        <v>6T48613</v>
      </c>
      <c r="D1362" t="str">
        <f t="shared" si="308"/>
        <v>6T48613</v>
      </c>
      <c r="E1362" t="str">
        <f t="shared" si="308"/>
        <v>6T48613</v>
      </c>
      <c r="F1362" t="str">
        <f>"Thread Measurement 1"</f>
        <v>Thread Measurement 1</v>
      </c>
      <c r="G1362" t="str">
        <f>"F10X1"</f>
        <v>F10X1</v>
      </c>
    </row>
    <row r="1363" spans="1:7">
      <c r="A1363">
        <v>374</v>
      </c>
      <c r="B1363" t="s">
        <v>8</v>
      </c>
      <c r="C1363" t="str">
        <f t="shared" si="308"/>
        <v>6T48613</v>
      </c>
      <c r="D1363" t="str">
        <f t="shared" si="308"/>
        <v>6T48613</v>
      </c>
      <c r="E1363" t="str">
        <f t="shared" si="308"/>
        <v>6T48613</v>
      </c>
      <c r="F1363" t="str">
        <f>"Thread Measurement 2"</f>
        <v>Thread Measurement 2</v>
      </c>
      <c r="G1363" t="str">
        <f>"F10X1"</f>
        <v>F10X1</v>
      </c>
    </row>
    <row r="1364" spans="1:7">
      <c r="A1364">
        <v>375</v>
      </c>
      <c r="B1364" t="s">
        <v>8</v>
      </c>
      <c r="C1364" t="str">
        <f t="shared" ref="C1364:E1367" si="309">"6T48614"</f>
        <v>6T48614</v>
      </c>
      <c r="D1364" t="str">
        <f t="shared" si="309"/>
        <v>6T48614</v>
      </c>
      <c r="E1364" t="str">
        <f t="shared" si="309"/>
        <v>6T48614</v>
      </c>
      <c r="F1364" t="str">
        <f>"Thread Measurement 2"</f>
        <v>Thread Measurement 2</v>
      </c>
      <c r="G1364" t="str">
        <f>"F10X1"</f>
        <v>F10X1</v>
      </c>
    </row>
    <row r="1365" spans="1:7">
      <c r="A1365">
        <v>375</v>
      </c>
      <c r="B1365" t="s">
        <v>8</v>
      </c>
      <c r="C1365" t="str">
        <f t="shared" si="309"/>
        <v>6T48614</v>
      </c>
      <c r="D1365" t="str">
        <f t="shared" si="309"/>
        <v>6T48614</v>
      </c>
      <c r="E1365" t="str">
        <f t="shared" si="309"/>
        <v>6T48614</v>
      </c>
      <c r="F1365" t="str">
        <f>"Length [mm]"</f>
        <v>Length [mm]</v>
      </c>
      <c r="G1365" t="str">
        <f>"525"</f>
        <v>525</v>
      </c>
    </row>
    <row r="1366" spans="1:7">
      <c r="A1366">
        <v>375</v>
      </c>
      <c r="B1366" t="s">
        <v>8</v>
      </c>
      <c r="C1366" t="str">
        <f t="shared" si="309"/>
        <v>6T48614</v>
      </c>
      <c r="D1366" t="str">
        <f t="shared" si="309"/>
        <v>6T48614</v>
      </c>
      <c r="E1366" t="str">
        <f t="shared" si="309"/>
        <v>6T48614</v>
      </c>
      <c r="F1366" t="str">
        <f>"for article number"</f>
        <v>for article number</v>
      </c>
      <c r="G1366" t="str">
        <f>"6T48614"</f>
        <v>6T48614</v>
      </c>
    </row>
    <row r="1367" spans="1:7">
      <c r="A1367">
        <v>375</v>
      </c>
      <c r="B1367" t="s">
        <v>8</v>
      </c>
      <c r="C1367" t="str">
        <f t="shared" si="309"/>
        <v>6T48614</v>
      </c>
      <c r="D1367" t="str">
        <f t="shared" si="309"/>
        <v>6T48614</v>
      </c>
      <c r="E1367" t="str">
        <f t="shared" si="309"/>
        <v>6T48614</v>
      </c>
      <c r="F1367" t="str">
        <f>"Thread Measurement 1"</f>
        <v>Thread Measurement 1</v>
      </c>
      <c r="G1367" t="str">
        <f>"o 10"</f>
        <v>o 10</v>
      </c>
    </row>
    <row r="1368" spans="1:7">
      <c r="A1368">
        <v>376</v>
      </c>
      <c r="B1368" t="s">
        <v>8</v>
      </c>
      <c r="C1368" t="str">
        <f t="shared" ref="C1368:E1371" si="310">"6T48615"</f>
        <v>6T48615</v>
      </c>
      <c r="D1368" t="str">
        <f t="shared" si="310"/>
        <v>6T48615</v>
      </c>
      <c r="E1368" t="str">
        <f t="shared" si="310"/>
        <v>6T48615</v>
      </c>
      <c r="F1368" t="str">
        <f>"Thread Measurement 2"</f>
        <v>Thread Measurement 2</v>
      </c>
      <c r="G1368" t="str">
        <f>"F10X1"</f>
        <v>F10X1</v>
      </c>
    </row>
    <row r="1369" spans="1:7">
      <c r="A1369">
        <v>376</v>
      </c>
      <c r="B1369" t="s">
        <v>8</v>
      </c>
      <c r="C1369" t="str">
        <f t="shared" si="310"/>
        <v>6T48615</v>
      </c>
      <c r="D1369" t="str">
        <f t="shared" si="310"/>
        <v>6T48615</v>
      </c>
      <c r="E1369" t="str">
        <f t="shared" si="310"/>
        <v>6T48615</v>
      </c>
      <c r="F1369" t="str">
        <f>"Thread Measurement 1"</f>
        <v>Thread Measurement 1</v>
      </c>
      <c r="G1369" t="str">
        <f>"F10X1"</f>
        <v>F10X1</v>
      </c>
    </row>
    <row r="1370" spans="1:7">
      <c r="A1370">
        <v>376</v>
      </c>
      <c r="B1370" t="s">
        <v>8</v>
      </c>
      <c r="C1370" t="str">
        <f t="shared" si="310"/>
        <v>6T48615</v>
      </c>
      <c r="D1370" t="str">
        <f t="shared" si="310"/>
        <v>6T48615</v>
      </c>
      <c r="E1370" t="str">
        <f t="shared" si="310"/>
        <v>6T48615</v>
      </c>
      <c r="F1370" t="str">
        <f>"Length [mm]"</f>
        <v>Length [mm]</v>
      </c>
      <c r="G1370" t="str">
        <f>"175"</f>
        <v>175</v>
      </c>
    </row>
    <row r="1371" spans="1:7">
      <c r="A1371">
        <v>376</v>
      </c>
      <c r="B1371" t="s">
        <v>8</v>
      </c>
      <c r="C1371" t="str">
        <f t="shared" si="310"/>
        <v>6T48615</v>
      </c>
      <c r="D1371" t="str">
        <f t="shared" si="310"/>
        <v>6T48615</v>
      </c>
      <c r="E1371" t="str">
        <f t="shared" si="310"/>
        <v>6T48615</v>
      </c>
      <c r="F1371" t="str">
        <f>"for article number"</f>
        <v>for article number</v>
      </c>
      <c r="G1371" t="str">
        <f>"6T48615"</f>
        <v>6T48615</v>
      </c>
    </row>
    <row r="1372" spans="1:7">
      <c r="A1372">
        <v>377</v>
      </c>
      <c r="B1372" t="s">
        <v>8</v>
      </c>
      <c r="C1372" t="str">
        <f t="shared" ref="C1372:E1375" si="311">"6T48616"</f>
        <v>6T48616</v>
      </c>
      <c r="D1372" t="str">
        <f t="shared" si="311"/>
        <v>6T48616</v>
      </c>
      <c r="E1372" t="str">
        <f t="shared" si="311"/>
        <v>6T48616</v>
      </c>
      <c r="F1372" t="str">
        <f>"Thread Measurement 2"</f>
        <v>Thread Measurement 2</v>
      </c>
      <c r="G1372" t="str">
        <f>"F10X1"</f>
        <v>F10X1</v>
      </c>
    </row>
    <row r="1373" spans="1:7">
      <c r="A1373">
        <v>377</v>
      </c>
      <c r="B1373" t="s">
        <v>8</v>
      </c>
      <c r="C1373" t="str">
        <f t="shared" si="311"/>
        <v>6T48616</v>
      </c>
      <c r="D1373" t="str">
        <f t="shared" si="311"/>
        <v>6T48616</v>
      </c>
      <c r="E1373" t="str">
        <f t="shared" si="311"/>
        <v>6T48616</v>
      </c>
      <c r="F1373" t="str">
        <f>"Length [mm]"</f>
        <v>Length [mm]</v>
      </c>
      <c r="G1373" t="str">
        <f>"615"</f>
        <v>615</v>
      </c>
    </row>
    <row r="1374" spans="1:7">
      <c r="A1374">
        <v>377</v>
      </c>
      <c r="B1374" t="s">
        <v>8</v>
      </c>
      <c r="C1374" t="str">
        <f t="shared" si="311"/>
        <v>6T48616</v>
      </c>
      <c r="D1374" t="str">
        <f t="shared" si="311"/>
        <v>6T48616</v>
      </c>
      <c r="E1374" t="str">
        <f t="shared" si="311"/>
        <v>6T48616</v>
      </c>
      <c r="F1374" t="str">
        <f>"for article number"</f>
        <v>for article number</v>
      </c>
      <c r="G1374" t="str">
        <f>"6T48616"</f>
        <v>6T48616</v>
      </c>
    </row>
    <row r="1375" spans="1:7">
      <c r="A1375">
        <v>377</v>
      </c>
      <c r="B1375" t="s">
        <v>8</v>
      </c>
      <c r="C1375" t="str">
        <f t="shared" si="311"/>
        <v>6T48616</v>
      </c>
      <c r="D1375" t="str">
        <f t="shared" si="311"/>
        <v>6T48616</v>
      </c>
      <c r="E1375" t="str">
        <f t="shared" si="311"/>
        <v>6T48616</v>
      </c>
      <c r="F1375" t="str">
        <f>"Thread Measurement 1"</f>
        <v>Thread Measurement 1</v>
      </c>
      <c r="G1375" t="str">
        <f>"o 10"</f>
        <v>o 10</v>
      </c>
    </row>
    <row r="1376" spans="1:7">
      <c r="A1376">
        <v>378</v>
      </c>
      <c r="B1376" t="s">
        <v>8</v>
      </c>
      <c r="C1376" t="str">
        <f t="shared" ref="C1376:E1379" si="312">"6T48617"</f>
        <v>6T48617</v>
      </c>
      <c r="D1376" t="str">
        <f t="shared" si="312"/>
        <v>6T48617</v>
      </c>
      <c r="E1376" t="str">
        <f t="shared" si="312"/>
        <v>6T48617</v>
      </c>
      <c r="F1376" t="str">
        <f>"Thread Measurement 2"</f>
        <v>Thread Measurement 2</v>
      </c>
      <c r="G1376" t="str">
        <f>"F10X1"</f>
        <v>F10X1</v>
      </c>
    </row>
    <row r="1377" spans="1:7">
      <c r="A1377">
        <v>378</v>
      </c>
      <c r="B1377" t="s">
        <v>8</v>
      </c>
      <c r="C1377" t="str">
        <f t="shared" si="312"/>
        <v>6T48617</v>
      </c>
      <c r="D1377" t="str">
        <f t="shared" si="312"/>
        <v>6T48617</v>
      </c>
      <c r="E1377" t="str">
        <f t="shared" si="312"/>
        <v>6T48617</v>
      </c>
      <c r="F1377" t="str">
        <f>"Thread Measurement 1"</f>
        <v>Thread Measurement 1</v>
      </c>
      <c r="G1377" t="str">
        <f>"o 10"</f>
        <v>o 10</v>
      </c>
    </row>
    <row r="1378" spans="1:7">
      <c r="A1378">
        <v>378</v>
      </c>
      <c r="B1378" t="s">
        <v>8</v>
      </c>
      <c r="C1378" t="str">
        <f t="shared" si="312"/>
        <v>6T48617</v>
      </c>
      <c r="D1378" t="str">
        <f t="shared" si="312"/>
        <v>6T48617</v>
      </c>
      <c r="E1378" t="str">
        <f t="shared" si="312"/>
        <v>6T48617</v>
      </c>
      <c r="F1378" t="str">
        <f>"for article number"</f>
        <v>for article number</v>
      </c>
      <c r="G1378" t="str">
        <f>"6T48617"</f>
        <v>6T48617</v>
      </c>
    </row>
    <row r="1379" spans="1:7">
      <c r="A1379">
        <v>378</v>
      </c>
      <c r="B1379" t="s">
        <v>8</v>
      </c>
      <c r="C1379" t="str">
        <f t="shared" si="312"/>
        <v>6T48617</v>
      </c>
      <c r="D1379" t="str">
        <f t="shared" si="312"/>
        <v>6T48617</v>
      </c>
      <c r="E1379" t="str">
        <f t="shared" si="312"/>
        <v>6T48617</v>
      </c>
      <c r="F1379" t="str">
        <f>"Length [mm]"</f>
        <v>Length [mm]</v>
      </c>
      <c r="G1379" t="str">
        <f>"650"</f>
        <v>650</v>
      </c>
    </row>
    <row r="1380" spans="1:7">
      <c r="A1380">
        <v>379</v>
      </c>
      <c r="B1380" t="s">
        <v>8</v>
      </c>
      <c r="C1380" t="str">
        <f t="shared" ref="C1380:E1383" si="313">"6T48618"</f>
        <v>6T48618</v>
      </c>
      <c r="D1380" t="str">
        <f t="shared" si="313"/>
        <v>6T48618</v>
      </c>
      <c r="E1380" t="str">
        <f t="shared" si="313"/>
        <v>6T48618</v>
      </c>
      <c r="F1380" t="str">
        <f>"Length [mm]"</f>
        <v>Length [mm]</v>
      </c>
      <c r="G1380" t="str">
        <f>"590"</f>
        <v>590</v>
      </c>
    </row>
    <row r="1381" spans="1:7">
      <c r="A1381">
        <v>379</v>
      </c>
      <c r="B1381" t="s">
        <v>8</v>
      </c>
      <c r="C1381" t="str">
        <f t="shared" si="313"/>
        <v>6T48618</v>
      </c>
      <c r="D1381" t="str">
        <f t="shared" si="313"/>
        <v>6T48618</v>
      </c>
      <c r="E1381" t="str">
        <f t="shared" si="313"/>
        <v>6T48618</v>
      </c>
      <c r="F1381" t="str">
        <f>"for article number"</f>
        <v>for article number</v>
      </c>
      <c r="G1381" t="str">
        <f>"6T48618"</f>
        <v>6T48618</v>
      </c>
    </row>
    <row r="1382" spans="1:7">
      <c r="A1382">
        <v>379</v>
      </c>
      <c r="B1382" t="s">
        <v>8</v>
      </c>
      <c r="C1382" t="str">
        <f t="shared" si="313"/>
        <v>6T48618</v>
      </c>
      <c r="D1382" t="str">
        <f t="shared" si="313"/>
        <v>6T48618</v>
      </c>
      <c r="E1382" t="str">
        <f t="shared" si="313"/>
        <v>6T48618</v>
      </c>
      <c r="F1382" t="str">
        <f>"Thread Measurement 1"</f>
        <v>Thread Measurement 1</v>
      </c>
      <c r="G1382" t="str">
        <f>"o 10"</f>
        <v>o 10</v>
      </c>
    </row>
    <row r="1383" spans="1:7">
      <c r="A1383">
        <v>379</v>
      </c>
      <c r="B1383" t="s">
        <v>8</v>
      </c>
      <c r="C1383" t="str">
        <f t="shared" si="313"/>
        <v>6T48618</v>
      </c>
      <c r="D1383" t="str">
        <f t="shared" si="313"/>
        <v>6T48618</v>
      </c>
      <c r="E1383" t="str">
        <f t="shared" si="313"/>
        <v>6T48618</v>
      </c>
      <c r="F1383" t="str">
        <f>"Thread Measurement 2"</f>
        <v>Thread Measurement 2</v>
      </c>
      <c r="G1383" t="str">
        <f>"F10X1"</f>
        <v>F10X1</v>
      </c>
    </row>
    <row r="1384" spans="1:7">
      <c r="A1384">
        <v>380</v>
      </c>
      <c r="B1384" t="s">
        <v>8</v>
      </c>
      <c r="C1384" t="str">
        <f t="shared" ref="C1384:E1387" si="314">"6T48619"</f>
        <v>6T48619</v>
      </c>
      <c r="D1384" t="str">
        <f t="shared" si="314"/>
        <v>6T48619</v>
      </c>
      <c r="E1384" t="str">
        <f t="shared" si="314"/>
        <v>6T48619</v>
      </c>
      <c r="F1384" t="str">
        <f>"for article number"</f>
        <v>for article number</v>
      </c>
      <c r="G1384" t="str">
        <f>"6T48619"</f>
        <v>6T48619</v>
      </c>
    </row>
    <row r="1385" spans="1:7">
      <c r="A1385">
        <v>380</v>
      </c>
      <c r="B1385" t="s">
        <v>8</v>
      </c>
      <c r="C1385" t="str">
        <f t="shared" si="314"/>
        <v>6T48619</v>
      </c>
      <c r="D1385" t="str">
        <f t="shared" si="314"/>
        <v>6T48619</v>
      </c>
      <c r="E1385" t="str">
        <f t="shared" si="314"/>
        <v>6T48619</v>
      </c>
      <c r="F1385" t="str">
        <f>"Thread Measurement 1"</f>
        <v>Thread Measurement 1</v>
      </c>
      <c r="G1385" t="str">
        <f>"F10X1"</f>
        <v>F10X1</v>
      </c>
    </row>
    <row r="1386" spans="1:7">
      <c r="A1386">
        <v>380</v>
      </c>
      <c r="B1386" t="s">
        <v>8</v>
      </c>
      <c r="C1386" t="str">
        <f t="shared" si="314"/>
        <v>6T48619</v>
      </c>
      <c r="D1386" t="str">
        <f t="shared" si="314"/>
        <v>6T48619</v>
      </c>
      <c r="E1386" t="str">
        <f t="shared" si="314"/>
        <v>6T48619</v>
      </c>
      <c r="F1386" t="str">
        <f>"Length [mm]"</f>
        <v>Length [mm]</v>
      </c>
      <c r="G1386" t="str">
        <f>"610"</f>
        <v>610</v>
      </c>
    </row>
    <row r="1387" spans="1:7">
      <c r="A1387">
        <v>380</v>
      </c>
      <c r="B1387" t="s">
        <v>8</v>
      </c>
      <c r="C1387" t="str">
        <f t="shared" si="314"/>
        <v>6T48619</v>
      </c>
      <c r="D1387" t="str">
        <f t="shared" si="314"/>
        <v>6T48619</v>
      </c>
      <c r="E1387" t="str">
        <f t="shared" si="314"/>
        <v>6T48619</v>
      </c>
      <c r="F1387" t="str">
        <f>"Thread Measurement 2"</f>
        <v>Thread Measurement 2</v>
      </c>
      <c r="G1387" t="str">
        <f>"M10X1"</f>
        <v>M10X1</v>
      </c>
    </row>
    <row r="1388" spans="1:7">
      <c r="A1388">
        <v>381</v>
      </c>
      <c r="B1388" t="s">
        <v>8</v>
      </c>
      <c r="C1388" t="str">
        <f t="shared" ref="C1388:E1391" si="315">"6T48620"</f>
        <v>6T48620</v>
      </c>
      <c r="D1388" t="str">
        <f t="shared" si="315"/>
        <v>6T48620</v>
      </c>
      <c r="E1388" t="str">
        <f t="shared" si="315"/>
        <v>6T48620</v>
      </c>
      <c r="F1388" t="str">
        <f>"Thread Measurement 2"</f>
        <v>Thread Measurement 2</v>
      </c>
      <c r="G1388" t="str">
        <f>"M10X1"</f>
        <v>M10X1</v>
      </c>
    </row>
    <row r="1389" spans="1:7">
      <c r="A1389">
        <v>381</v>
      </c>
      <c r="B1389" t="s">
        <v>8</v>
      </c>
      <c r="C1389" t="str">
        <f t="shared" si="315"/>
        <v>6T48620</v>
      </c>
      <c r="D1389" t="str">
        <f t="shared" si="315"/>
        <v>6T48620</v>
      </c>
      <c r="E1389" t="str">
        <f t="shared" si="315"/>
        <v>6T48620</v>
      </c>
      <c r="F1389" t="str">
        <f>"Length [mm]"</f>
        <v>Length [mm]</v>
      </c>
      <c r="G1389" t="str">
        <f>"476"</f>
        <v>476</v>
      </c>
    </row>
    <row r="1390" spans="1:7">
      <c r="A1390">
        <v>381</v>
      </c>
      <c r="B1390" t="s">
        <v>8</v>
      </c>
      <c r="C1390" t="str">
        <f t="shared" si="315"/>
        <v>6T48620</v>
      </c>
      <c r="D1390" t="str">
        <f t="shared" si="315"/>
        <v>6T48620</v>
      </c>
      <c r="E1390" t="str">
        <f t="shared" si="315"/>
        <v>6T48620</v>
      </c>
      <c r="F1390" t="str">
        <f>"for article number"</f>
        <v>for article number</v>
      </c>
      <c r="G1390" t="str">
        <f>"6T48620"</f>
        <v>6T48620</v>
      </c>
    </row>
    <row r="1391" spans="1:7">
      <c r="A1391">
        <v>381</v>
      </c>
      <c r="B1391" t="s">
        <v>8</v>
      </c>
      <c r="C1391" t="str">
        <f t="shared" si="315"/>
        <v>6T48620</v>
      </c>
      <c r="D1391" t="str">
        <f t="shared" si="315"/>
        <v>6T48620</v>
      </c>
      <c r="E1391" t="str">
        <f t="shared" si="315"/>
        <v>6T48620</v>
      </c>
      <c r="F1391" t="str">
        <f>"Thread Measurement 1"</f>
        <v>Thread Measurement 1</v>
      </c>
      <c r="G1391" t="str">
        <f>"F10X1"</f>
        <v>F10X1</v>
      </c>
    </row>
    <row r="1392" spans="1:7">
      <c r="A1392">
        <v>382</v>
      </c>
      <c r="B1392" t="s">
        <v>8</v>
      </c>
      <c r="C1392" t="str">
        <f>"AA10328"</f>
        <v>AA10328</v>
      </c>
      <c r="D1392" t="str">
        <f>"AA10328"</f>
        <v>AA10328</v>
      </c>
      <c r="E1392" t="str">
        <f>"AA10328"</f>
        <v>AA10328</v>
      </c>
      <c r="F1392" t="str">
        <f t="shared" ref="F1392:F1413" si="316">"for article number"</f>
        <v>for article number</v>
      </c>
      <c r="G1392" t="str">
        <f>"AA10328"</f>
        <v>AA10328</v>
      </c>
    </row>
    <row r="1393" spans="1:7">
      <c r="A1393">
        <v>383</v>
      </c>
      <c r="B1393" t="s">
        <v>8</v>
      </c>
      <c r="C1393" t="str">
        <f>"AA10329"</f>
        <v>AA10329</v>
      </c>
      <c r="D1393" t="str">
        <f>"AA10329"</f>
        <v>AA10329</v>
      </c>
      <c r="E1393" t="str">
        <f>"AA10329"</f>
        <v>AA10329</v>
      </c>
      <c r="F1393" t="str">
        <f t="shared" si="316"/>
        <v>for article number</v>
      </c>
      <c r="G1393" t="str">
        <f>"AA10329"</f>
        <v>AA10329</v>
      </c>
    </row>
    <row r="1394" spans="1:7">
      <c r="A1394">
        <v>384</v>
      </c>
      <c r="B1394" t="s">
        <v>8</v>
      </c>
      <c r="C1394" t="str">
        <f>"AA10330"</f>
        <v>AA10330</v>
      </c>
      <c r="D1394" t="str">
        <f>"AA10330"</f>
        <v>AA10330</v>
      </c>
      <c r="E1394" t="str">
        <f>"AA10330"</f>
        <v>AA10330</v>
      </c>
      <c r="F1394" t="str">
        <f t="shared" si="316"/>
        <v>for article number</v>
      </c>
      <c r="G1394" t="str">
        <f>"AA10330"</f>
        <v>AA10330</v>
      </c>
    </row>
    <row r="1395" spans="1:7">
      <c r="A1395">
        <v>385</v>
      </c>
      <c r="B1395" t="s">
        <v>8</v>
      </c>
      <c r="C1395" t="str">
        <f>"AA10331"</f>
        <v>AA10331</v>
      </c>
      <c r="D1395" t="str">
        <f>"AA10331"</f>
        <v>AA10331</v>
      </c>
      <c r="E1395" t="str">
        <f>"AA10331"</f>
        <v>AA10331</v>
      </c>
      <c r="F1395" t="str">
        <f t="shared" si="316"/>
        <v>for article number</v>
      </c>
      <c r="G1395" t="str">
        <f>"AA10331"</f>
        <v>AA10331</v>
      </c>
    </row>
    <row r="1396" spans="1:7">
      <c r="A1396">
        <v>386</v>
      </c>
      <c r="B1396" t="s">
        <v>8</v>
      </c>
      <c r="C1396" t="str">
        <f>"AA10332"</f>
        <v>AA10332</v>
      </c>
      <c r="D1396" t="str">
        <f>"AA10332"</f>
        <v>AA10332</v>
      </c>
      <c r="E1396" t="str">
        <f>"AA10332"</f>
        <v>AA10332</v>
      </c>
      <c r="F1396" t="str">
        <f t="shared" si="316"/>
        <v>for article number</v>
      </c>
      <c r="G1396" t="str">
        <f>"AA10332"</f>
        <v>AA10332</v>
      </c>
    </row>
    <row r="1397" spans="1:7">
      <c r="A1397">
        <v>387</v>
      </c>
      <c r="B1397" t="s">
        <v>8</v>
      </c>
      <c r="C1397" t="str">
        <f>"AA10333"</f>
        <v>AA10333</v>
      </c>
      <c r="D1397" t="str">
        <f>"AA10333"</f>
        <v>AA10333</v>
      </c>
      <c r="E1397" t="str">
        <f>"AA10333"</f>
        <v>AA10333</v>
      </c>
      <c r="F1397" t="str">
        <f t="shared" si="316"/>
        <v>for article number</v>
      </c>
      <c r="G1397" t="str">
        <f>"AA10333"</f>
        <v>AA10333</v>
      </c>
    </row>
    <row r="1398" spans="1:7">
      <c r="A1398">
        <v>388</v>
      </c>
      <c r="B1398" t="s">
        <v>8</v>
      </c>
      <c r="C1398" t="str">
        <f>"AA10334"</f>
        <v>AA10334</v>
      </c>
      <c r="D1398" t="str">
        <f>"AA10334"</f>
        <v>AA10334</v>
      </c>
      <c r="E1398" t="str">
        <f>"AA10334"</f>
        <v>AA10334</v>
      </c>
      <c r="F1398" t="str">
        <f t="shared" si="316"/>
        <v>for article number</v>
      </c>
      <c r="G1398" t="str">
        <f>"AA10334"</f>
        <v>AA10334</v>
      </c>
    </row>
    <row r="1399" spans="1:7">
      <c r="A1399">
        <v>389</v>
      </c>
      <c r="B1399" t="s">
        <v>8</v>
      </c>
      <c r="C1399" t="str">
        <f>"AA10335"</f>
        <v>AA10335</v>
      </c>
      <c r="D1399" t="str">
        <f>"AA10335"</f>
        <v>AA10335</v>
      </c>
      <c r="E1399" t="str">
        <f>"AA10335"</f>
        <v>AA10335</v>
      </c>
      <c r="F1399" t="str">
        <f t="shared" si="316"/>
        <v>for article number</v>
      </c>
      <c r="G1399" t="str">
        <f>"AA10335"</f>
        <v>AA10335</v>
      </c>
    </row>
    <row r="1400" spans="1:7">
      <c r="A1400">
        <v>390</v>
      </c>
      <c r="B1400" t="s">
        <v>8</v>
      </c>
      <c r="C1400" t="str">
        <f>"AA10336"</f>
        <v>AA10336</v>
      </c>
      <c r="D1400" t="str">
        <f>"AA10336"</f>
        <v>AA10336</v>
      </c>
      <c r="E1400" t="str">
        <f>"AA10336"</f>
        <v>AA10336</v>
      </c>
      <c r="F1400" t="str">
        <f t="shared" si="316"/>
        <v>for article number</v>
      </c>
      <c r="G1400" t="str">
        <f>"AA10336"</f>
        <v>AA10336</v>
      </c>
    </row>
    <row r="1401" spans="1:7">
      <c r="A1401">
        <v>391</v>
      </c>
      <c r="B1401" t="s">
        <v>8</v>
      </c>
      <c r="C1401" t="str">
        <f>"AA10337"</f>
        <v>AA10337</v>
      </c>
      <c r="D1401" t="str">
        <f>"AA10337"</f>
        <v>AA10337</v>
      </c>
      <c r="E1401" t="str">
        <f>"AA10337"</f>
        <v>AA10337</v>
      </c>
      <c r="F1401" t="str">
        <f t="shared" si="316"/>
        <v>for article number</v>
      </c>
      <c r="G1401" t="str">
        <f>"AA10337"</f>
        <v>AA10337</v>
      </c>
    </row>
    <row r="1402" spans="1:7">
      <c r="A1402">
        <v>392</v>
      </c>
      <c r="B1402" t="s">
        <v>8</v>
      </c>
      <c r="C1402" t="str">
        <f>"AA10338"</f>
        <v>AA10338</v>
      </c>
      <c r="D1402" t="str">
        <f>"AA10338"</f>
        <v>AA10338</v>
      </c>
      <c r="E1402" t="str">
        <f>"AA10338"</f>
        <v>AA10338</v>
      </c>
      <c r="F1402" t="str">
        <f t="shared" si="316"/>
        <v>for article number</v>
      </c>
      <c r="G1402" t="str">
        <f>"AA10338"</f>
        <v>AA10338</v>
      </c>
    </row>
    <row r="1403" spans="1:7">
      <c r="A1403">
        <v>393</v>
      </c>
      <c r="B1403" t="s">
        <v>8</v>
      </c>
      <c r="C1403" t="str">
        <f>"AA10339"</f>
        <v>AA10339</v>
      </c>
      <c r="D1403" t="str">
        <f>"AA10339"</f>
        <v>AA10339</v>
      </c>
      <c r="E1403" t="str">
        <f>"AA10339"</f>
        <v>AA10339</v>
      </c>
      <c r="F1403" t="str">
        <f t="shared" si="316"/>
        <v>for article number</v>
      </c>
      <c r="G1403" t="str">
        <f>"AA10339"</f>
        <v>AA10339</v>
      </c>
    </row>
    <row r="1404" spans="1:7">
      <c r="A1404">
        <v>394</v>
      </c>
      <c r="B1404" t="s">
        <v>8</v>
      </c>
      <c r="C1404" t="str">
        <f>"AA10340"</f>
        <v>AA10340</v>
      </c>
      <c r="D1404" t="str">
        <f>"AA10340"</f>
        <v>AA10340</v>
      </c>
      <c r="E1404" t="str">
        <f>"AA10340"</f>
        <v>AA10340</v>
      </c>
      <c r="F1404" t="str">
        <f t="shared" si="316"/>
        <v>for article number</v>
      </c>
      <c r="G1404" t="str">
        <f>"AA10340"</f>
        <v>AA10340</v>
      </c>
    </row>
    <row r="1405" spans="1:7">
      <c r="A1405">
        <v>395</v>
      </c>
      <c r="B1405" t="s">
        <v>8</v>
      </c>
      <c r="C1405" t="str">
        <f>"AA10341"</f>
        <v>AA10341</v>
      </c>
      <c r="D1405" t="str">
        <f>"AA10341"</f>
        <v>AA10341</v>
      </c>
      <c r="E1405" t="str">
        <f>"AA10341"</f>
        <v>AA10341</v>
      </c>
      <c r="F1405" t="str">
        <f t="shared" si="316"/>
        <v>for article number</v>
      </c>
      <c r="G1405" t="str">
        <f>"AA10341"</f>
        <v>AA10341</v>
      </c>
    </row>
    <row r="1406" spans="1:7">
      <c r="A1406">
        <v>396</v>
      </c>
      <c r="B1406" t="s">
        <v>8</v>
      </c>
      <c r="C1406" t="str">
        <f>"AA10342"</f>
        <v>AA10342</v>
      </c>
      <c r="D1406" t="str">
        <f>"AA10342"</f>
        <v>AA10342</v>
      </c>
      <c r="E1406" t="str">
        <f>"AA10342"</f>
        <v>AA10342</v>
      </c>
      <c r="F1406" t="str">
        <f t="shared" si="316"/>
        <v>for article number</v>
      </c>
      <c r="G1406" t="str">
        <f>"AA10342"</f>
        <v>AA10342</v>
      </c>
    </row>
    <row r="1407" spans="1:7">
      <c r="A1407">
        <v>397</v>
      </c>
      <c r="B1407" t="s">
        <v>8</v>
      </c>
      <c r="C1407" t="str">
        <f>"AA10343"</f>
        <v>AA10343</v>
      </c>
      <c r="D1407" t="str">
        <f>"AA10343"</f>
        <v>AA10343</v>
      </c>
      <c r="E1407" t="str">
        <f>"AA10343"</f>
        <v>AA10343</v>
      </c>
      <c r="F1407" t="str">
        <f t="shared" si="316"/>
        <v>for article number</v>
      </c>
      <c r="G1407" t="str">
        <f>"AA10343"</f>
        <v>AA10343</v>
      </c>
    </row>
    <row r="1408" spans="1:7">
      <c r="A1408">
        <v>398</v>
      </c>
      <c r="B1408" t="s">
        <v>8</v>
      </c>
      <c r="C1408" t="str">
        <f>"AA10344"</f>
        <v>AA10344</v>
      </c>
      <c r="D1408" t="str">
        <f>"AA10344"</f>
        <v>AA10344</v>
      </c>
      <c r="E1408" t="str">
        <f>"AA10344"</f>
        <v>AA10344</v>
      </c>
      <c r="F1408" t="str">
        <f t="shared" si="316"/>
        <v>for article number</v>
      </c>
      <c r="G1408" t="str">
        <f>"AA10344"</f>
        <v>AA10344</v>
      </c>
    </row>
    <row r="1409" spans="1:7">
      <c r="A1409">
        <v>399</v>
      </c>
      <c r="B1409" t="s">
        <v>8</v>
      </c>
      <c r="C1409" t="str">
        <f>"AA10345"</f>
        <v>AA10345</v>
      </c>
      <c r="D1409" t="str">
        <f>"AA10345"</f>
        <v>AA10345</v>
      </c>
      <c r="E1409" t="str">
        <f>"AA10345"</f>
        <v>AA10345</v>
      </c>
      <c r="F1409" t="str">
        <f t="shared" si="316"/>
        <v>for article number</v>
      </c>
      <c r="G1409" t="str">
        <f>"AA10345"</f>
        <v>AA10345</v>
      </c>
    </row>
    <row r="1410" spans="1:7">
      <c r="A1410">
        <v>400</v>
      </c>
      <c r="B1410" t="s">
        <v>8</v>
      </c>
      <c r="C1410" t="str">
        <f>"AA10346"</f>
        <v>AA10346</v>
      </c>
      <c r="D1410" t="str">
        <f>"AA10346"</f>
        <v>AA10346</v>
      </c>
      <c r="E1410" t="str">
        <f>"AA10346"</f>
        <v>AA10346</v>
      </c>
      <c r="F1410" t="str">
        <f t="shared" si="316"/>
        <v>for article number</v>
      </c>
      <c r="G1410" t="str">
        <f>"AA10346"</f>
        <v>AA10346</v>
      </c>
    </row>
    <row r="1411" spans="1:7">
      <c r="A1411">
        <v>401</v>
      </c>
      <c r="B1411" t="s">
        <v>8</v>
      </c>
      <c r="C1411" t="str">
        <f>"AA10347"</f>
        <v>AA10347</v>
      </c>
      <c r="D1411" t="str">
        <f>"AA10347"</f>
        <v>AA10347</v>
      </c>
      <c r="E1411" t="str">
        <f>"AA10347"</f>
        <v>AA10347</v>
      </c>
      <c r="F1411" t="str">
        <f t="shared" si="316"/>
        <v>for article number</v>
      </c>
      <c r="G1411" t="str">
        <f>"AA10347"</f>
        <v>AA10347</v>
      </c>
    </row>
    <row r="1412" spans="1:7">
      <c r="A1412">
        <v>402</v>
      </c>
      <c r="B1412" t="s">
        <v>8</v>
      </c>
      <c r="C1412" t="str">
        <f>"AA10348"</f>
        <v>AA10348</v>
      </c>
      <c r="D1412" t="str">
        <f>"AA10348"</f>
        <v>AA10348</v>
      </c>
      <c r="E1412" t="str">
        <f>"AA10348"</f>
        <v>AA10348</v>
      </c>
      <c r="F1412" t="str">
        <f t="shared" si="316"/>
        <v>for article number</v>
      </c>
      <c r="G1412" t="str">
        <f>"AA10348"</f>
        <v>AA10348</v>
      </c>
    </row>
    <row r="1413" spans="1:7">
      <c r="A1413">
        <v>403</v>
      </c>
      <c r="B1413" t="s">
        <v>8</v>
      </c>
      <c r="C1413" t="str">
        <f>"AA10349"</f>
        <v>AA10349</v>
      </c>
      <c r="D1413" t="str">
        <f>"AA10349"</f>
        <v>AA10349</v>
      </c>
      <c r="E1413" t="str">
        <f>"AA10349"</f>
        <v>AA10349</v>
      </c>
      <c r="F1413" t="str">
        <f t="shared" si="316"/>
        <v>for article number</v>
      </c>
      <c r="G1413" t="str">
        <f>"AA10349"</f>
        <v>AA10349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table-criteries-of-parts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2017-03-06T23:14:17Z</dcterms:created>
  <dcterms:modified xsi:type="dcterms:W3CDTF">2017-03-06T23:14:17Z</dcterms:modified>
</cp:coreProperties>
</file>