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90" windowWidth="19635" windowHeight="7425"/>
  </bookViews>
  <sheets>
    <sheet name="table-oe-cross-references" sheetId="1" r:id="rId1"/>
  </sheets>
  <calcPr calcId="0"/>
</workbook>
</file>

<file path=xl/calcChain.xml><?xml version="1.0" encoding="utf-8"?>
<calcChain xmlns="http://schemas.openxmlformats.org/spreadsheetml/2006/main">
  <c r="C2" i="1"/>
  <c r="F2"/>
  <c r="G2"/>
  <c r="C3"/>
  <c r="F3"/>
  <c r="G3"/>
  <c r="C4"/>
  <c r="F4"/>
  <c r="G4"/>
  <c r="C5"/>
  <c r="F5"/>
  <c r="G5"/>
  <c r="C6"/>
  <c r="F6"/>
  <c r="G6"/>
  <c r="C7"/>
  <c r="F7"/>
  <c r="G7"/>
  <c r="C8"/>
  <c r="F8"/>
  <c r="G8"/>
  <c r="C9"/>
  <c r="F9"/>
  <c r="G9"/>
  <c r="C10"/>
  <c r="F10"/>
  <c r="G10"/>
  <c r="C11"/>
  <c r="F11"/>
  <c r="G11"/>
  <c r="C12"/>
  <c r="F12"/>
  <c r="G12"/>
  <c r="C13"/>
  <c r="F13"/>
  <c r="G13"/>
  <c r="C14"/>
  <c r="F14"/>
  <c r="G14"/>
  <c r="C15"/>
  <c r="F15"/>
  <c r="G15"/>
  <c r="C16"/>
  <c r="F16"/>
  <c r="G16"/>
  <c r="C17"/>
  <c r="F17"/>
  <c r="G17"/>
  <c r="C18"/>
  <c r="F18"/>
  <c r="G18"/>
  <c r="C19"/>
  <c r="F19"/>
  <c r="G19"/>
  <c r="C20"/>
  <c r="F20"/>
  <c r="G20"/>
  <c r="C21"/>
  <c r="F21"/>
  <c r="G21"/>
  <c r="C22"/>
  <c r="F22"/>
  <c r="G22"/>
  <c r="C23"/>
  <c r="F23"/>
  <c r="G23"/>
  <c r="C24"/>
  <c r="F24"/>
  <c r="G24"/>
  <c r="C25"/>
  <c r="F25"/>
  <c r="G25"/>
  <c r="C26"/>
  <c r="F26"/>
  <c r="G26"/>
  <c r="C27"/>
  <c r="F27"/>
  <c r="G27"/>
  <c r="C28"/>
  <c r="F28"/>
  <c r="G28"/>
  <c r="C29"/>
  <c r="F29"/>
  <c r="G29"/>
  <c r="C30"/>
  <c r="F30"/>
  <c r="G30"/>
  <c r="C31"/>
  <c r="F31"/>
  <c r="G31"/>
  <c r="C32"/>
  <c r="F32"/>
  <c r="G32"/>
  <c r="C33"/>
  <c r="F33"/>
  <c r="G33"/>
  <c r="C34"/>
  <c r="F34"/>
  <c r="G34"/>
  <c r="C35"/>
  <c r="F35"/>
  <c r="G35"/>
  <c r="C36"/>
  <c r="F36"/>
  <c r="G36"/>
  <c r="C37"/>
  <c r="F37"/>
  <c r="G37"/>
  <c r="C38"/>
  <c r="F38"/>
  <c r="G38"/>
  <c r="C39"/>
  <c r="F39"/>
  <c r="G39"/>
  <c r="C40"/>
  <c r="F40"/>
  <c r="G40"/>
  <c r="C41"/>
  <c r="F41"/>
  <c r="G41"/>
  <c r="C42"/>
  <c r="F42"/>
  <c r="G42"/>
  <c r="C43"/>
  <c r="F43"/>
  <c r="G43"/>
  <c r="C44"/>
  <c r="F44"/>
  <c r="G44"/>
  <c r="C45"/>
  <c r="F45"/>
  <c r="G45"/>
  <c r="C46"/>
  <c r="F46"/>
  <c r="G46"/>
  <c r="C47"/>
  <c r="F47"/>
  <c r="G47"/>
  <c r="C48"/>
  <c r="F48"/>
  <c r="G48"/>
  <c r="C49"/>
  <c r="F49"/>
  <c r="G49"/>
  <c r="C50"/>
  <c r="F50"/>
  <c r="G50"/>
  <c r="C51"/>
  <c r="F51"/>
  <c r="G51"/>
  <c r="C52"/>
  <c r="F52"/>
  <c r="G52"/>
  <c r="C53"/>
  <c r="F53"/>
  <c r="G53"/>
  <c r="C54"/>
  <c r="F54"/>
  <c r="G54"/>
  <c r="C55"/>
  <c r="F55"/>
  <c r="G55"/>
  <c r="C56"/>
  <c r="F56"/>
  <c r="G56"/>
  <c r="C57"/>
  <c r="F57"/>
  <c r="G57"/>
  <c r="C58"/>
  <c r="F58"/>
  <c r="G58"/>
  <c r="C59"/>
  <c r="F59"/>
  <c r="G59"/>
  <c r="C60"/>
  <c r="F60"/>
  <c r="G60"/>
  <c r="C61"/>
  <c r="F61"/>
  <c r="G61"/>
  <c r="C62"/>
  <c r="F62"/>
  <c r="G62"/>
  <c r="C63"/>
  <c r="F63"/>
  <c r="G63"/>
  <c r="C64"/>
  <c r="F64"/>
  <c r="G64"/>
  <c r="C65"/>
  <c r="F65"/>
  <c r="G65"/>
  <c r="C66"/>
  <c r="F66"/>
  <c r="G66"/>
  <c r="C67"/>
  <c r="F67"/>
  <c r="G67"/>
  <c r="C68"/>
  <c r="F68"/>
  <c r="G68"/>
  <c r="C69"/>
  <c r="F69"/>
  <c r="G69"/>
  <c r="C70"/>
  <c r="F70"/>
  <c r="G70"/>
  <c r="C71"/>
  <c r="F71"/>
  <c r="G71"/>
  <c r="C72"/>
  <c r="F72"/>
  <c r="G72"/>
  <c r="C73"/>
  <c r="F73"/>
  <c r="G73"/>
  <c r="C74"/>
  <c r="F74"/>
  <c r="G74"/>
  <c r="C75"/>
  <c r="F75"/>
  <c r="G75"/>
  <c r="C76"/>
  <c r="F76"/>
  <c r="G76"/>
  <c r="C77"/>
  <c r="F77"/>
  <c r="G77"/>
  <c r="C78"/>
  <c r="F78"/>
  <c r="G78"/>
  <c r="C79"/>
  <c r="F79"/>
  <c r="G79"/>
  <c r="C80"/>
  <c r="F80"/>
  <c r="G80"/>
  <c r="C81"/>
  <c r="F81"/>
  <c r="G81"/>
  <c r="C82"/>
  <c r="F82"/>
  <c r="G82"/>
  <c r="C83"/>
  <c r="F83"/>
  <c r="G83"/>
  <c r="C84"/>
  <c r="F84"/>
  <c r="G84"/>
  <c r="C85"/>
  <c r="F85"/>
  <c r="G85"/>
  <c r="C86"/>
  <c r="F86"/>
  <c r="G86"/>
  <c r="C87"/>
  <c r="F87"/>
  <c r="G87"/>
  <c r="C88"/>
  <c r="F88"/>
  <c r="G88"/>
  <c r="C89"/>
  <c r="F89"/>
  <c r="G89"/>
  <c r="C90"/>
  <c r="F90"/>
  <c r="G90"/>
  <c r="C91"/>
  <c r="F91"/>
  <c r="G91"/>
  <c r="C92"/>
  <c r="F92"/>
  <c r="G92"/>
  <c r="C93"/>
  <c r="F93"/>
  <c r="G93"/>
  <c r="C94"/>
  <c r="F94"/>
  <c r="G94"/>
  <c r="C95"/>
  <c r="F95"/>
  <c r="G95"/>
  <c r="C96"/>
  <c r="F96"/>
  <c r="G96"/>
  <c r="C97"/>
  <c r="F97"/>
  <c r="G97"/>
  <c r="C98"/>
  <c r="F98"/>
  <c r="G98"/>
  <c r="C99"/>
  <c r="F99"/>
  <c r="G99"/>
  <c r="C100"/>
  <c r="F100"/>
  <c r="G100"/>
  <c r="C101"/>
  <c r="F101"/>
  <c r="G101"/>
  <c r="C102"/>
  <c r="F102"/>
  <c r="G102"/>
  <c r="C103"/>
  <c r="F103"/>
  <c r="G103"/>
  <c r="C104"/>
  <c r="F104"/>
  <c r="G104"/>
  <c r="C105"/>
  <c r="F105"/>
  <c r="G105"/>
  <c r="C106"/>
  <c r="F106"/>
  <c r="G106"/>
  <c r="C107"/>
  <c r="F107"/>
  <c r="G107"/>
  <c r="C108"/>
  <c r="F108"/>
  <c r="G108"/>
  <c r="C109"/>
  <c r="F109"/>
  <c r="G109"/>
  <c r="C110"/>
  <c r="F110"/>
  <c r="G110"/>
  <c r="C111"/>
  <c r="F111"/>
  <c r="G111"/>
  <c r="C112"/>
  <c r="F112"/>
  <c r="G112"/>
  <c r="C113"/>
  <c r="F113"/>
  <c r="G113"/>
  <c r="C114"/>
  <c r="F114"/>
  <c r="G114"/>
  <c r="C115"/>
  <c r="F115"/>
  <c r="G115"/>
  <c r="C116"/>
  <c r="F116"/>
  <c r="G116"/>
  <c r="C117"/>
  <c r="F117"/>
  <c r="G117"/>
  <c r="C118"/>
  <c r="F118"/>
  <c r="G118"/>
  <c r="C119"/>
  <c r="F119"/>
  <c r="G119"/>
  <c r="C120"/>
  <c r="F120"/>
  <c r="G120"/>
  <c r="C121"/>
  <c r="F121"/>
  <c r="G121"/>
  <c r="C122"/>
  <c r="F122"/>
  <c r="G122"/>
  <c r="C123"/>
  <c r="F123"/>
  <c r="G123"/>
  <c r="C124"/>
  <c r="F124"/>
  <c r="G124"/>
  <c r="C125"/>
  <c r="F125"/>
  <c r="G125"/>
  <c r="C126"/>
  <c r="F126"/>
  <c r="G126"/>
  <c r="C127"/>
  <c r="F127"/>
  <c r="G127"/>
  <c r="C128"/>
  <c r="F128"/>
  <c r="G128"/>
  <c r="C129"/>
  <c r="F129"/>
  <c r="G129"/>
  <c r="C130"/>
  <c r="F130"/>
  <c r="G130"/>
  <c r="C131"/>
  <c r="F131"/>
  <c r="G131"/>
  <c r="C132"/>
  <c r="F132"/>
  <c r="G132"/>
  <c r="C133"/>
  <c r="F133"/>
  <c r="G133"/>
  <c r="C134"/>
  <c r="F134"/>
  <c r="G134"/>
  <c r="C135"/>
  <c r="F135"/>
  <c r="G135"/>
  <c r="C136"/>
  <c r="F136"/>
  <c r="G136"/>
  <c r="C137"/>
  <c r="F137"/>
  <c r="G137"/>
  <c r="C138"/>
  <c r="F138"/>
  <c r="G138"/>
  <c r="C139"/>
  <c r="F139"/>
  <c r="G139"/>
  <c r="C140"/>
  <c r="F140"/>
  <c r="G140"/>
  <c r="C141"/>
  <c r="F141"/>
  <c r="G141"/>
  <c r="C142"/>
  <c r="F142"/>
  <c r="G142"/>
  <c r="C143"/>
  <c r="F143"/>
  <c r="G143"/>
  <c r="C144"/>
  <c r="F144"/>
  <c r="G144"/>
  <c r="C145"/>
  <c r="F145"/>
  <c r="G145"/>
  <c r="C146"/>
  <c r="F146"/>
  <c r="G146"/>
  <c r="C147"/>
  <c r="F147"/>
  <c r="G147"/>
  <c r="C148"/>
  <c r="F148"/>
  <c r="G148"/>
  <c r="C149"/>
  <c r="F149"/>
  <c r="G149"/>
  <c r="C150"/>
  <c r="F150"/>
  <c r="G150"/>
  <c r="C151"/>
  <c r="F151"/>
  <c r="G151"/>
  <c r="C152"/>
  <c r="F152"/>
  <c r="G152"/>
  <c r="C153"/>
  <c r="F153"/>
  <c r="G153"/>
  <c r="C154"/>
  <c r="F154"/>
  <c r="G154"/>
  <c r="C155"/>
  <c r="F155"/>
  <c r="G155"/>
  <c r="C156"/>
  <c r="F156"/>
  <c r="G156"/>
  <c r="C157"/>
  <c r="F157"/>
  <c r="G157"/>
  <c r="C158"/>
  <c r="F158"/>
  <c r="G158"/>
  <c r="C159"/>
  <c r="F159"/>
  <c r="G159"/>
  <c r="C160"/>
  <c r="F160"/>
  <c r="G160"/>
  <c r="C161"/>
  <c r="F161"/>
  <c r="G161"/>
  <c r="C162"/>
  <c r="F162"/>
  <c r="G162"/>
  <c r="C163"/>
  <c r="F163"/>
  <c r="G163"/>
  <c r="C164"/>
  <c r="F164"/>
  <c r="G164"/>
  <c r="C165"/>
  <c r="F165"/>
  <c r="G165"/>
  <c r="C166"/>
  <c r="F166"/>
  <c r="G166"/>
  <c r="C167"/>
  <c r="F167"/>
  <c r="G167"/>
  <c r="C168"/>
  <c r="F168"/>
  <c r="G168"/>
  <c r="C169"/>
  <c r="F169"/>
  <c r="G169"/>
  <c r="C170"/>
  <c r="F170"/>
  <c r="G170"/>
  <c r="C171"/>
  <c r="F171"/>
  <c r="G171"/>
  <c r="C172"/>
  <c r="F172"/>
  <c r="G172"/>
  <c r="C173"/>
  <c r="F173"/>
  <c r="G173"/>
  <c r="C174"/>
  <c r="F174"/>
  <c r="G174"/>
  <c r="C175"/>
  <c r="F175"/>
  <c r="G175"/>
  <c r="C176"/>
  <c r="F176"/>
  <c r="G176"/>
  <c r="C177"/>
  <c r="F177"/>
  <c r="G177"/>
  <c r="C178"/>
  <c r="F178"/>
  <c r="G178"/>
  <c r="C179"/>
  <c r="F179"/>
  <c r="G179"/>
  <c r="C180"/>
  <c r="F180"/>
  <c r="G180"/>
  <c r="C181"/>
  <c r="F181"/>
  <c r="G181"/>
  <c r="C182"/>
  <c r="F182"/>
  <c r="G182"/>
  <c r="C183"/>
  <c r="F183"/>
  <c r="G183"/>
  <c r="C184"/>
  <c r="F184"/>
  <c r="G184"/>
  <c r="C185"/>
  <c r="F185"/>
  <c r="G185"/>
  <c r="C186"/>
  <c r="F186"/>
  <c r="G186"/>
  <c r="C187"/>
  <c r="F187"/>
  <c r="G187"/>
  <c r="C188"/>
  <c r="F188"/>
  <c r="G188"/>
  <c r="C189"/>
  <c r="F189"/>
  <c r="G189"/>
  <c r="C190"/>
  <c r="F190"/>
  <c r="G190"/>
  <c r="C191"/>
  <c r="F191"/>
  <c r="G191"/>
  <c r="C192"/>
  <c r="F192"/>
  <c r="G192"/>
  <c r="C193"/>
  <c r="F193"/>
  <c r="G193"/>
  <c r="C194"/>
  <c r="F194"/>
  <c r="G194"/>
  <c r="C195"/>
  <c r="F195"/>
  <c r="G195"/>
  <c r="C196"/>
  <c r="F196"/>
  <c r="G196"/>
  <c r="C197"/>
  <c r="F197"/>
  <c r="G197"/>
  <c r="C198"/>
  <c r="F198"/>
  <c r="G198"/>
  <c r="C199"/>
  <c r="F199"/>
  <c r="G199"/>
  <c r="C200"/>
  <c r="F200"/>
  <c r="G200"/>
  <c r="C201"/>
  <c r="F201"/>
  <c r="G201"/>
  <c r="C202"/>
  <c r="F202"/>
  <c r="G202"/>
  <c r="C203"/>
  <c r="F203"/>
  <c r="G203"/>
  <c r="C204"/>
  <c r="F204"/>
  <c r="G204"/>
  <c r="C205"/>
  <c r="F205"/>
  <c r="G205"/>
  <c r="C206"/>
  <c r="F206"/>
  <c r="G206"/>
  <c r="C207"/>
  <c r="F207"/>
  <c r="G207"/>
  <c r="C208"/>
  <c r="F208"/>
  <c r="G208"/>
  <c r="C209"/>
  <c r="F209"/>
  <c r="G209"/>
  <c r="C210"/>
  <c r="F210"/>
  <c r="G210"/>
  <c r="C211"/>
  <c r="F211"/>
  <c r="G211"/>
  <c r="C212"/>
  <c r="F212"/>
  <c r="G212"/>
  <c r="C213"/>
  <c r="F213"/>
  <c r="G213"/>
  <c r="C214"/>
  <c r="F214"/>
  <c r="G214"/>
  <c r="C215"/>
  <c r="F215"/>
  <c r="G215"/>
  <c r="C216"/>
  <c r="F216"/>
  <c r="G216"/>
  <c r="C217"/>
  <c r="F217"/>
  <c r="G217"/>
  <c r="C218"/>
  <c r="F218"/>
  <c r="G218"/>
  <c r="C219"/>
  <c r="F219"/>
  <c r="G219"/>
  <c r="C220"/>
  <c r="F220"/>
  <c r="G220"/>
  <c r="C221"/>
  <c r="F221"/>
  <c r="G221"/>
  <c r="C222"/>
  <c r="F222"/>
  <c r="G222"/>
  <c r="C223"/>
  <c r="F223"/>
  <c r="G223"/>
  <c r="C224"/>
  <c r="F224"/>
  <c r="G224"/>
  <c r="C225"/>
  <c r="F225"/>
  <c r="G225"/>
  <c r="C226"/>
  <c r="F226"/>
  <c r="G226"/>
  <c r="C227"/>
  <c r="F227"/>
  <c r="G227"/>
  <c r="C228"/>
  <c r="F228"/>
  <c r="G228"/>
  <c r="C229"/>
  <c r="F229"/>
  <c r="G229"/>
  <c r="C230"/>
  <c r="F230"/>
  <c r="G230"/>
  <c r="C231"/>
  <c r="F231"/>
  <c r="G231"/>
  <c r="C232"/>
  <c r="F232"/>
  <c r="G232"/>
  <c r="C233"/>
  <c r="F233"/>
  <c r="G233"/>
  <c r="C234"/>
  <c r="F234"/>
  <c r="G234"/>
  <c r="C235"/>
  <c r="F235"/>
  <c r="G235"/>
  <c r="C236"/>
  <c r="F236"/>
  <c r="G236"/>
  <c r="C237"/>
  <c r="F237"/>
  <c r="G237"/>
  <c r="C238"/>
  <c r="F238"/>
  <c r="G238"/>
  <c r="C239"/>
  <c r="F239"/>
  <c r="G239"/>
  <c r="C240"/>
  <c r="F240"/>
  <c r="G240"/>
  <c r="C241"/>
  <c r="F241"/>
  <c r="G241"/>
  <c r="C242"/>
  <c r="F242"/>
  <c r="G242"/>
  <c r="C243"/>
  <c r="F243"/>
  <c r="G243"/>
  <c r="C244"/>
  <c r="F244"/>
  <c r="G244"/>
  <c r="C245"/>
  <c r="F245"/>
  <c r="G245"/>
  <c r="C246"/>
  <c r="F246"/>
  <c r="G246"/>
  <c r="C247"/>
  <c r="F247"/>
  <c r="G247"/>
  <c r="C248"/>
  <c r="F248"/>
  <c r="G248"/>
  <c r="C249"/>
  <c r="F249"/>
  <c r="G249"/>
  <c r="C250"/>
  <c r="F250"/>
  <c r="G250"/>
  <c r="C251"/>
  <c r="F251"/>
  <c r="G251"/>
  <c r="C252"/>
  <c r="F252"/>
  <c r="G252"/>
  <c r="C253"/>
  <c r="F253"/>
  <c r="G253"/>
  <c r="C254"/>
  <c r="F254"/>
  <c r="G254"/>
  <c r="C255"/>
  <c r="F255"/>
  <c r="G255"/>
  <c r="C256"/>
  <c r="F256"/>
  <c r="G256"/>
  <c r="C257"/>
  <c r="F257"/>
  <c r="G257"/>
  <c r="C258"/>
  <c r="F258"/>
  <c r="G258"/>
  <c r="C259"/>
  <c r="F259"/>
  <c r="G259"/>
  <c r="C260"/>
  <c r="F260"/>
  <c r="G260"/>
  <c r="C261"/>
  <c r="F261"/>
  <c r="G261"/>
  <c r="C262"/>
  <c r="F262"/>
  <c r="G262"/>
  <c r="C263"/>
  <c r="F263"/>
  <c r="G263"/>
  <c r="C264"/>
  <c r="F264"/>
  <c r="G264"/>
  <c r="C265"/>
  <c r="F265"/>
  <c r="G265"/>
  <c r="C266"/>
  <c r="F266"/>
  <c r="G266"/>
  <c r="C267"/>
  <c r="F267"/>
  <c r="G267"/>
  <c r="C268"/>
  <c r="F268"/>
  <c r="G268"/>
  <c r="C269"/>
  <c r="F269"/>
  <c r="G269"/>
  <c r="C270"/>
  <c r="F270"/>
  <c r="G270"/>
  <c r="C271"/>
  <c r="F271"/>
  <c r="G271"/>
  <c r="C272"/>
  <c r="F272"/>
  <c r="G272"/>
  <c r="C273"/>
  <c r="F273"/>
  <c r="G273"/>
  <c r="C274"/>
  <c r="F274"/>
  <c r="G274"/>
  <c r="C275"/>
  <c r="F275"/>
  <c r="G275"/>
  <c r="C276"/>
  <c r="F276"/>
  <c r="G276"/>
  <c r="C277"/>
  <c r="F277"/>
  <c r="G277"/>
  <c r="C278"/>
  <c r="F278"/>
  <c r="G278"/>
  <c r="C279"/>
  <c r="F279"/>
  <c r="G279"/>
  <c r="C280"/>
  <c r="F280"/>
  <c r="G280"/>
  <c r="C281"/>
  <c r="F281"/>
  <c r="G281"/>
  <c r="C282"/>
  <c r="F282"/>
  <c r="G282"/>
  <c r="C283"/>
  <c r="F283"/>
  <c r="G283"/>
  <c r="C284"/>
  <c r="F284"/>
  <c r="G284"/>
  <c r="C285"/>
  <c r="F285"/>
  <c r="G285"/>
  <c r="C286"/>
  <c r="F286"/>
  <c r="G286"/>
  <c r="C287"/>
  <c r="F287"/>
  <c r="G287"/>
  <c r="C288"/>
  <c r="F288"/>
  <c r="G288"/>
  <c r="C289"/>
  <c r="F289"/>
  <c r="G289"/>
  <c r="C290"/>
  <c r="F290"/>
  <c r="G290"/>
  <c r="C291"/>
  <c r="F291"/>
  <c r="G291"/>
  <c r="C292"/>
  <c r="F292"/>
  <c r="G292"/>
  <c r="C293"/>
  <c r="F293"/>
  <c r="G293"/>
  <c r="C294"/>
  <c r="F294"/>
  <c r="G294"/>
  <c r="C295"/>
  <c r="F295"/>
  <c r="G295"/>
  <c r="C296"/>
  <c r="F296"/>
  <c r="G296"/>
  <c r="C297"/>
  <c r="F297"/>
  <c r="G297"/>
  <c r="C298"/>
  <c r="F298"/>
  <c r="G298"/>
  <c r="C299"/>
  <c r="F299"/>
  <c r="G299"/>
  <c r="C300"/>
  <c r="F300"/>
  <c r="G300"/>
  <c r="C301"/>
  <c r="F301"/>
  <c r="G301"/>
  <c r="C302"/>
  <c r="F302"/>
  <c r="G302"/>
  <c r="C303"/>
  <c r="F303"/>
  <c r="G303"/>
  <c r="C304"/>
  <c r="F304"/>
  <c r="G304"/>
  <c r="C305"/>
  <c r="F305"/>
  <c r="G305"/>
  <c r="C306"/>
  <c r="F306"/>
  <c r="G306"/>
  <c r="C307"/>
  <c r="F307"/>
  <c r="G307"/>
  <c r="C308"/>
  <c r="F308"/>
  <c r="G308"/>
  <c r="C309"/>
  <c r="F309"/>
  <c r="G309"/>
  <c r="C310"/>
  <c r="F310"/>
  <c r="G310"/>
  <c r="C311"/>
  <c r="F311"/>
  <c r="G311"/>
  <c r="C312"/>
  <c r="F312"/>
  <c r="G312"/>
  <c r="C313"/>
  <c r="F313"/>
  <c r="G313"/>
  <c r="C314"/>
  <c r="F314"/>
  <c r="G314"/>
  <c r="C315"/>
  <c r="F315"/>
  <c r="G315"/>
  <c r="C316"/>
  <c r="F316"/>
  <c r="G316"/>
  <c r="C317"/>
  <c r="F317"/>
  <c r="G317"/>
  <c r="C318"/>
  <c r="F318"/>
  <c r="G318"/>
  <c r="C319"/>
  <c r="F319"/>
  <c r="G319"/>
  <c r="C320"/>
  <c r="F320"/>
  <c r="G320"/>
  <c r="C321"/>
  <c r="F321"/>
  <c r="G321"/>
  <c r="C322"/>
  <c r="F322"/>
  <c r="G322"/>
  <c r="C323"/>
  <c r="F323"/>
  <c r="G323"/>
  <c r="C324"/>
  <c r="F324"/>
  <c r="G324"/>
  <c r="C325"/>
  <c r="F325"/>
  <c r="G325"/>
  <c r="C326"/>
  <c r="F326"/>
  <c r="G326"/>
  <c r="C327"/>
  <c r="F327"/>
  <c r="G327"/>
  <c r="C328"/>
  <c r="F328"/>
  <c r="G328"/>
  <c r="C329"/>
  <c r="F329"/>
  <c r="G329"/>
  <c r="C330"/>
  <c r="F330"/>
  <c r="G330"/>
  <c r="C331"/>
  <c r="F331"/>
  <c r="G331"/>
  <c r="C332"/>
  <c r="F332"/>
  <c r="G332"/>
  <c r="C333"/>
  <c r="F333"/>
  <c r="G333"/>
  <c r="C334"/>
  <c r="F334"/>
  <c r="G334"/>
  <c r="C335"/>
  <c r="F335"/>
  <c r="G335"/>
  <c r="C336"/>
  <c r="F336"/>
  <c r="G336"/>
  <c r="C337"/>
  <c r="F337"/>
  <c r="G337"/>
  <c r="C338"/>
  <c r="F338"/>
  <c r="G338"/>
  <c r="C339"/>
  <c r="F339"/>
  <c r="G339"/>
  <c r="C340"/>
  <c r="F340"/>
  <c r="G340"/>
  <c r="C341"/>
  <c r="F341"/>
  <c r="G341"/>
  <c r="C342"/>
  <c r="F342"/>
  <c r="G342"/>
  <c r="C343"/>
  <c r="F343"/>
  <c r="G343"/>
  <c r="C344"/>
  <c r="F344"/>
  <c r="G344"/>
  <c r="C345"/>
  <c r="F345"/>
  <c r="G345"/>
  <c r="C346"/>
  <c r="F346"/>
  <c r="G346"/>
  <c r="C347"/>
  <c r="F347"/>
  <c r="G347"/>
  <c r="C348"/>
  <c r="F348"/>
  <c r="G348"/>
  <c r="C349"/>
  <c r="F349"/>
  <c r="G349"/>
  <c r="C350"/>
  <c r="F350"/>
  <c r="G350"/>
  <c r="C351"/>
  <c r="F351"/>
  <c r="G351"/>
  <c r="C352"/>
  <c r="F352"/>
  <c r="G352"/>
  <c r="C353"/>
  <c r="F353"/>
  <c r="G353"/>
  <c r="C354"/>
  <c r="F354"/>
  <c r="G354"/>
  <c r="C355"/>
  <c r="F355"/>
  <c r="G355"/>
  <c r="C356"/>
  <c r="F356"/>
  <c r="G356"/>
  <c r="C357"/>
  <c r="F357"/>
  <c r="G357"/>
  <c r="C358"/>
  <c r="F358"/>
  <c r="G358"/>
  <c r="C359"/>
  <c r="F359"/>
  <c r="G359"/>
  <c r="C360"/>
  <c r="F360"/>
  <c r="G360"/>
  <c r="C361"/>
  <c r="F361"/>
  <c r="G361"/>
  <c r="C362"/>
  <c r="F362"/>
  <c r="G362"/>
  <c r="C363"/>
  <c r="F363"/>
  <c r="G363"/>
  <c r="C364"/>
  <c r="F364"/>
  <c r="G364"/>
  <c r="C365"/>
  <c r="F365"/>
  <c r="G365"/>
  <c r="C366"/>
  <c r="F366"/>
  <c r="G366"/>
  <c r="C367"/>
  <c r="F367"/>
  <c r="G367"/>
  <c r="C368"/>
  <c r="F368"/>
  <c r="G368"/>
  <c r="C369"/>
  <c r="F369"/>
  <c r="G369"/>
  <c r="C370"/>
  <c r="F370"/>
  <c r="G370"/>
  <c r="C371"/>
  <c r="F371"/>
  <c r="G371"/>
  <c r="C372"/>
  <c r="F372"/>
  <c r="G372"/>
  <c r="C373"/>
  <c r="F373"/>
  <c r="G373"/>
  <c r="C374"/>
  <c r="F374"/>
  <c r="G374"/>
  <c r="C375"/>
  <c r="F375"/>
  <c r="G375"/>
  <c r="C376"/>
  <c r="F376"/>
  <c r="G376"/>
  <c r="C377"/>
  <c r="F377"/>
  <c r="G377"/>
  <c r="C378"/>
  <c r="F378"/>
  <c r="G378"/>
  <c r="C379"/>
  <c r="F379"/>
  <c r="G379"/>
  <c r="C380"/>
  <c r="F380"/>
  <c r="G380"/>
  <c r="C381"/>
  <c r="F381"/>
  <c r="G381"/>
  <c r="C382"/>
  <c r="F382"/>
  <c r="G382"/>
  <c r="C383"/>
  <c r="F383"/>
  <c r="G383"/>
  <c r="C384"/>
  <c r="F384"/>
  <c r="G384"/>
  <c r="C385"/>
  <c r="F385"/>
  <c r="G385"/>
  <c r="C386"/>
  <c r="F386"/>
  <c r="G386"/>
  <c r="C387"/>
  <c r="F387"/>
  <c r="G387"/>
  <c r="C388"/>
  <c r="F388"/>
  <c r="G388"/>
  <c r="C389"/>
  <c r="F389"/>
  <c r="G389"/>
  <c r="C390"/>
  <c r="F390"/>
  <c r="G390"/>
  <c r="C391"/>
  <c r="F391"/>
  <c r="G391"/>
  <c r="C392"/>
  <c r="F392"/>
  <c r="G392"/>
  <c r="C393"/>
  <c r="F393"/>
  <c r="G393"/>
  <c r="C394"/>
  <c r="F394"/>
  <c r="G394"/>
  <c r="C395"/>
  <c r="F395"/>
  <c r="G395"/>
  <c r="C396"/>
  <c r="F396"/>
  <c r="G396"/>
  <c r="C397"/>
  <c r="F397"/>
  <c r="G397"/>
  <c r="C398"/>
  <c r="F398"/>
  <c r="G398"/>
  <c r="C399"/>
  <c r="F399"/>
  <c r="G399"/>
  <c r="C400"/>
  <c r="F400"/>
  <c r="G400"/>
  <c r="C401"/>
  <c r="F401"/>
  <c r="G401"/>
  <c r="C402"/>
  <c r="F402"/>
  <c r="G402"/>
  <c r="C403"/>
  <c r="F403"/>
  <c r="G403"/>
  <c r="C404"/>
  <c r="F404"/>
  <c r="G404"/>
  <c r="C405"/>
  <c r="F405"/>
  <c r="G405"/>
  <c r="C406"/>
  <c r="F406"/>
  <c r="G406"/>
  <c r="C407"/>
  <c r="F407"/>
  <c r="G407"/>
  <c r="C408"/>
  <c r="F408"/>
  <c r="G408"/>
  <c r="C409"/>
  <c r="F409"/>
  <c r="G409"/>
  <c r="C410"/>
  <c r="F410"/>
  <c r="G410"/>
  <c r="C411"/>
  <c r="F411"/>
  <c r="G411"/>
  <c r="C412"/>
  <c r="F412"/>
  <c r="G412"/>
  <c r="C413"/>
  <c r="F413"/>
  <c r="G413"/>
  <c r="C414"/>
  <c r="F414"/>
  <c r="G414"/>
  <c r="C415"/>
  <c r="F415"/>
  <c r="G415"/>
  <c r="C416"/>
  <c r="F416"/>
  <c r="G416"/>
  <c r="C417"/>
  <c r="F417"/>
  <c r="G417"/>
  <c r="C418"/>
  <c r="F418"/>
  <c r="G418"/>
  <c r="C419"/>
  <c r="F419"/>
  <c r="G419"/>
  <c r="C420"/>
  <c r="F420"/>
  <c r="G420"/>
  <c r="C421"/>
  <c r="F421"/>
  <c r="G421"/>
  <c r="C422"/>
  <c r="F422"/>
  <c r="G422"/>
  <c r="C423"/>
  <c r="F423"/>
  <c r="G423"/>
  <c r="C424"/>
  <c r="F424"/>
  <c r="G424"/>
  <c r="C425"/>
  <c r="F425"/>
  <c r="G425"/>
  <c r="C426"/>
  <c r="F426"/>
  <c r="G426"/>
  <c r="C427"/>
  <c r="F427"/>
  <c r="G427"/>
  <c r="C428"/>
  <c r="F428"/>
  <c r="G428"/>
  <c r="C429"/>
  <c r="F429"/>
  <c r="G429"/>
  <c r="C430"/>
  <c r="F430"/>
  <c r="G430"/>
  <c r="C431"/>
  <c r="F431"/>
  <c r="G431"/>
  <c r="C432"/>
  <c r="F432"/>
  <c r="G432"/>
  <c r="C433"/>
  <c r="F433"/>
  <c r="G433"/>
  <c r="C434"/>
  <c r="F434"/>
  <c r="G434"/>
  <c r="C435"/>
  <c r="F435"/>
  <c r="G435"/>
  <c r="C436"/>
  <c r="F436"/>
  <c r="G436"/>
  <c r="C437"/>
  <c r="F437"/>
  <c r="G437"/>
  <c r="C438"/>
  <c r="F438"/>
  <c r="G438"/>
  <c r="C439"/>
  <c r="F439"/>
  <c r="G439"/>
  <c r="C440"/>
  <c r="F440"/>
  <c r="G440"/>
  <c r="C441"/>
  <c r="F441"/>
  <c r="G441"/>
  <c r="C442"/>
  <c r="F442"/>
  <c r="G442"/>
  <c r="C443"/>
  <c r="F443"/>
  <c r="G443"/>
  <c r="C444"/>
  <c r="F444"/>
  <c r="G444"/>
  <c r="C445"/>
  <c r="F445"/>
  <c r="G445"/>
  <c r="C446"/>
  <c r="F446"/>
  <c r="G446"/>
  <c r="C447"/>
  <c r="F447"/>
  <c r="G447"/>
  <c r="C448"/>
  <c r="F448"/>
  <c r="G448"/>
  <c r="C449"/>
  <c r="F449"/>
  <c r="G449"/>
  <c r="C450"/>
  <c r="F450"/>
  <c r="G450"/>
  <c r="C451"/>
  <c r="F451"/>
  <c r="G451"/>
  <c r="C452"/>
  <c r="F452"/>
  <c r="G452"/>
  <c r="C453"/>
  <c r="F453"/>
  <c r="G453"/>
  <c r="C454"/>
  <c r="F454"/>
  <c r="G454"/>
  <c r="C455"/>
  <c r="F455"/>
  <c r="G455"/>
  <c r="C456"/>
  <c r="F456"/>
  <c r="G456"/>
  <c r="C457"/>
  <c r="F457"/>
  <c r="G457"/>
  <c r="C458"/>
  <c r="F458"/>
  <c r="G458"/>
  <c r="C459"/>
  <c r="F459"/>
  <c r="G459"/>
  <c r="C460"/>
  <c r="F460"/>
  <c r="G460"/>
  <c r="C461"/>
  <c r="F461"/>
  <c r="G461"/>
  <c r="C462"/>
  <c r="F462"/>
  <c r="G462"/>
  <c r="C463"/>
  <c r="F463"/>
  <c r="G463"/>
  <c r="C464"/>
  <c r="F464"/>
  <c r="G464"/>
  <c r="C465"/>
  <c r="F465"/>
  <c r="G465"/>
  <c r="C466"/>
  <c r="F466"/>
  <c r="G466"/>
  <c r="C467"/>
  <c r="F467"/>
  <c r="G467"/>
  <c r="C468"/>
  <c r="F468"/>
  <c r="G468"/>
  <c r="C469"/>
  <c r="F469"/>
  <c r="G469"/>
  <c r="C470"/>
  <c r="F470"/>
  <c r="G470"/>
  <c r="C471"/>
  <c r="F471"/>
  <c r="G471"/>
  <c r="C472"/>
  <c r="F472"/>
  <c r="G472"/>
  <c r="C473"/>
  <c r="F473"/>
  <c r="G473"/>
  <c r="C474"/>
  <c r="F474"/>
  <c r="G474"/>
  <c r="C475"/>
  <c r="F475"/>
  <c r="G475"/>
  <c r="C476"/>
  <c r="F476"/>
  <c r="G476"/>
  <c r="C477"/>
  <c r="F477"/>
  <c r="G477"/>
  <c r="C478"/>
  <c r="F478"/>
  <c r="G478"/>
  <c r="C479"/>
  <c r="F479"/>
  <c r="G479"/>
  <c r="C480"/>
  <c r="F480"/>
  <c r="G480"/>
  <c r="C481"/>
  <c r="F481"/>
  <c r="G481"/>
  <c r="C482"/>
  <c r="F482"/>
  <c r="G482"/>
  <c r="C483"/>
  <c r="F483"/>
  <c r="G483"/>
  <c r="C484"/>
  <c r="F484"/>
  <c r="G484"/>
  <c r="C485"/>
  <c r="F485"/>
  <c r="G485"/>
  <c r="C486"/>
  <c r="F486"/>
  <c r="G486"/>
  <c r="C487"/>
  <c r="F487"/>
  <c r="G487"/>
  <c r="C488"/>
  <c r="F488"/>
  <c r="G488"/>
  <c r="C489"/>
  <c r="F489"/>
  <c r="G489"/>
  <c r="C490"/>
  <c r="F490"/>
  <c r="G490"/>
  <c r="C491"/>
  <c r="F491"/>
  <c r="G491"/>
  <c r="C492"/>
  <c r="F492"/>
  <c r="G492"/>
  <c r="C493"/>
  <c r="F493"/>
  <c r="G493"/>
  <c r="C494"/>
  <c r="F494"/>
  <c r="G494"/>
  <c r="C495"/>
  <c r="F495"/>
  <c r="G495"/>
  <c r="C496"/>
  <c r="F496"/>
  <c r="G496"/>
  <c r="C497"/>
  <c r="F497"/>
  <c r="G497"/>
  <c r="C498"/>
  <c r="F498"/>
  <c r="G498"/>
  <c r="C499"/>
  <c r="F499"/>
  <c r="G499"/>
  <c r="C500"/>
  <c r="F500"/>
  <c r="G500"/>
  <c r="C501"/>
  <c r="F501"/>
  <c r="G501"/>
  <c r="C502"/>
  <c r="F502"/>
  <c r="G502"/>
  <c r="C503"/>
  <c r="F503"/>
  <c r="G503"/>
  <c r="C504"/>
  <c r="F504"/>
  <c r="G504"/>
  <c r="C505"/>
  <c r="F505"/>
  <c r="G505"/>
  <c r="C506"/>
  <c r="F506"/>
  <c r="G506"/>
  <c r="C507"/>
  <c r="F507"/>
  <c r="G507"/>
  <c r="C508"/>
  <c r="F508"/>
  <c r="G508"/>
  <c r="C509"/>
  <c r="F509"/>
  <c r="G509"/>
  <c r="C510"/>
  <c r="F510"/>
  <c r="G510"/>
  <c r="C511"/>
  <c r="F511"/>
  <c r="G511"/>
  <c r="C512"/>
  <c r="F512"/>
  <c r="G512"/>
  <c r="C513"/>
  <c r="F513"/>
  <c r="G513"/>
  <c r="C514"/>
  <c r="F514"/>
  <c r="G514"/>
  <c r="C515"/>
  <c r="F515"/>
  <c r="G515"/>
  <c r="C516"/>
  <c r="F516"/>
  <c r="G516"/>
  <c r="C517"/>
  <c r="F517"/>
  <c r="G517"/>
  <c r="C518"/>
  <c r="F518"/>
  <c r="G518"/>
  <c r="C519"/>
  <c r="F519"/>
  <c r="G519"/>
  <c r="C520"/>
  <c r="F520"/>
  <c r="G520"/>
  <c r="C521"/>
  <c r="F521"/>
  <c r="G521"/>
  <c r="C522"/>
  <c r="F522"/>
  <c r="G522"/>
  <c r="C523"/>
  <c r="F523"/>
  <c r="G523"/>
  <c r="C524"/>
  <c r="F524"/>
  <c r="G524"/>
  <c r="C525"/>
  <c r="F525"/>
  <c r="G525"/>
  <c r="C526"/>
  <c r="F526"/>
  <c r="G526"/>
  <c r="C527"/>
  <c r="F527"/>
  <c r="G527"/>
  <c r="C528"/>
  <c r="F528"/>
  <c r="G528"/>
  <c r="C529"/>
  <c r="F529"/>
  <c r="G529"/>
  <c r="C530"/>
  <c r="F530"/>
  <c r="G530"/>
  <c r="C531"/>
  <c r="F531"/>
  <c r="G531"/>
  <c r="C532"/>
  <c r="F532"/>
  <c r="G532"/>
  <c r="C533"/>
  <c r="F533"/>
  <c r="G533"/>
  <c r="C534"/>
  <c r="F534"/>
  <c r="G534"/>
  <c r="C535"/>
  <c r="F535"/>
  <c r="G535"/>
  <c r="C536"/>
  <c r="F536"/>
  <c r="G536"/>
  <c r="C537"/>
  <c r="F537"/>
  <c r="G537"/>
  <c r="C538"/>
  <c r="F538"/>
  <c r="G538"/>
  <c r="C539"/>
  <c r="F539"/>
  <c r="G539"/>
  <c r="C540"/>
  <c r="F540"/>
  <c r="G540"/>
  <c r="C541"/>
  <c r="F541"/>
  <c r="G541"/>
  <c r="C542"/>
  <c r="F542"/>
  <c r="G542"/>
  <c r="C543"/>
  <c r="F543"/>
  <c r="G543"/>
  <c r="C544"/>
  <c r="F544"/>
  <c r="G544"/>
  <c r="C545"/>
  <c r="F545"/>
  <c r="G545"/>
  <c r="C546"/>
  <c r="F546"/>
  <c r="G546"/>
  <c r="C547"/>
  <c r="F547"/>
  <c r="G547"/>
  <c r="C548"/>
  <c r="F548"/>
  <c r="G548"/>
  <c r="C549"/>
  <c r="F549"/>
  <c r="G549"/>
  <c r="C550"/>
  <c r="F550"/>
  <c r="G550"/>
  <c r="C551"/>
  <c r="F551"/>
  <c r="G551"/>
  <c r="C552"/>
  <c r="F552"/>
  <c r="G552"/>
  <c r="C553"/>
  <c r="F553"/>
  <c r="G553"/>
  <c r="C554"/>
  <c r="F554"/>
  <c r="G554"/>
  <c r="C555"/>
  <c r="F555"/>
  <c r="G555"/>
  <c r="C556"/>
  <c r="F556"/>
  <c r="G556"/>
  <c r="C557"/>
  <c r="F557"/>
  <c r="G557"/>
  <c r="C558"/>
  <c r="F558"/>
  <c r="G558"/>
  <c r="C559"/>
  <c r="F559"/>
  <c r="G559"/>
  <c r="C560"/>
  <c r="F560"/>
  <c r="G560"/>
  <c r="C561"/>
  <c r="F561"/>
  <c r="G561"/>
  <c r="C562"/>
  <c r="F562"/>
  <c r="G562"/>
  <c r="C563"/>
  <c r="F563"/>
  <c r="G563"/>
  <c r="C564"/>
  <c r="F564"/>
  <c r="G564"/>
  <c r="C565"/>
  <c r="F565"/>
  <c r="G565"/>
  <c r="C566"/>
  <c r="F566"/>
  <c r="G566"/>
  <c r="C567"/>
  <c r="F567"/>
  <c r="G567"/>
  <c r="C568"/>
  <c r="F568"/>
  <c r="G568"/>
  <c r="C569"/>
  <c r="F569"/>
  <c r="G569"/>
  <c r="C570"/>
  <c r="F570"/>
  <c r="G570"/>
  <c r="C571"/>
  <c r="F571"/>
  <c r="G571"/>
  <c r="C572"/>
  <c r="F572"/>
  <c r="G572"/>
  <c r="C573"/>
  <c r="F573"/>
  <c r="G573"/>
  <c r="C574"/>
  <c r="F574"/>
  <c r="G574"/>
  <c r="C575"/>
  <c r="F575"/>
  <c r="G575"/>
  <c r="C576"/>
  <c r="F576"/>
  <c r="G576"/>
  <c r="C577"/>
  <c r="F577"/>
  <c r="G577"/>
  <c r="C578"/>
  <c r="F578"/>
  <c r="G578"/>
  <c r="C579"/>
  <c r="F579"/>
  <c r="G579"/>
  <c r="C580"/>
  <c r="F580"/>
  <c r="G580"/>
  <c r="C581"/>
  <c r="F581"/>
  <c r="G581"/>
  <c r="C582"/>
  <c r="F582"/>
  <c r="G582"/>
  <c r="C583"/>
  <c r="F583"/>
  <c r="G583"/>
  <c r="C584"/>
  <c r="F584"/>
  <c r="G584"/>
  <c r="C585"/>
  <c r="F585"/>
  <c r="G585"/>
  <c r="C586"/>
  <c r="F586"/>
  <c r="G586"/>
  <c r="C587"/>
  <c r="F587"/>
  <c r="G587"/>
  <c r="C588"/>
  <c r="F588"/>
  <c r="G588"/>
  <c r="C589"/>
  <c r="F589"/>
  <c r="G589"/>
  <c r="C590"/>
  <c r="F590"/>
  <c r="G590"/>
  <c r="C591"/>
  <c r="F591"/>
  <c r="G591"/>
  <c r="C592"/>
  <c r="F592"/>
  <c r="G592"/>
  <c r="C593"/>
  <c r="F593"/>
  <c r="G593"/>
  <c r="C594"/>
  <c r="F594"/>
  <c r="G594"/>
  <c r="C595"/>
  <c r="F595"/>
  <c r="G595"/>
  <c r="C596"/>
  <c r="F596"/>
  <c r="G596"/>
  <c r="C597"/>
  <c r="F597"/>
  <c r="G597"/>
  <c r="C598"/>
  <c r="F598"/>
  <c r="G598"/>
  <c r="C599"/>
  <c r="F599"/>
  <c r="G599"/>
  <c r="C600"/>
  <c r="F600"/>
  <c r="G600"/>
  <c r="C601"/>
  <c r="F601"/>
  <c r="G601"/>
  <c r="C602"/>
  <c r="F602"/>
  <c r="G602"/>
  <c r="C603"/>
  <c r="F603"/>
  <c r="G603"/>
  <c r="C604"/>
  <c r="F604"/>
  <c r="G604"/>
  <c r="C605"/>
  <c r="F605"/>
  <c r="G605"/>
  <c r="C606"/>
  <c r="F606"/>
  <c r="G606"/>
  <c r="C607"/>
  <c r="F607"/>
  <c r="G607"/>
  <c r="C608"/>
  <c r="F608"/>
  <c r="G608"/>
  <c r="C609"/>
  <c r="F609"/>
  <c r="G609"/>
  <c r="C610"/>
  <c r="F610"/>
  <c r="G610"/>
  <c r="C611"/>
  <c r="F611"/>
  <c r="G611"/>
  <c r="C612"/>
  <c r="F612"/>
  <c r="G612"/>
  <c r="C613"/>
  <c r="F613"/>
  <c r="G613"/>
  <c r="C614"/>
  <c r="F614"/>
  <c r="G614"/>
  <c r="C615"/>
  <c r="F615"/>
  <c r="G615"/>
  <c r="C616"/>
  <c r="F616"/>
  <c r="G616"/>
  <c r="C617"/>
  <c r="F617"/>
  <c r="G617"/>
  <c r="C618"/>
  <c r="F618"/>
  <c r="G618"/>
  <c r="C619"/>
  <c r="F619"/>
  <c r="G619"/>
  <c r="C620"/>
  <c r="F620"/>
  <c r="G620"/>
  <c r="C621"/>
  <c r="F621"/>
  <c r="G621"/>
  <c r="C622"/>
  <c r="F622"/>
  <c r="G622"/>
  <c r="C623"/>
  <c r="F623"/>
  <c r="G623"/>
  <c r="C624"/>
  <c r="F624"/>
  <c r="G624"/>
  <c r="C625"/>
  <c r="F625"/>
  <c r="G625"/>
  <c r="C626"/>
  <c r="F626"/>
  <c r="G626"/>
  <c r="C627"/>
  <c r="F627"/>
  <c r="G627"/>
  <c r="C628"/>
  <c r="F628"/>
  <c r="G628"/>
  <c r="C629"/>
  <c r="F629"/>
  <c r="G629"/>
  <c r="C630"/>
  <c r="F630"/>
  <c r="G630"/>
  <c r="C631"/>
  <c r="F631"/>
  <c r="G631"/>
  <c r="C632"/>
  <c r="F632"/>
  <c r="G632"/>
  <c r="C633"/>
  <c r="F633"/>
  <c r="G633"/>
  <c r="C634"/>
  <c r="F634"/>
  <c r="G634"/>
  <c r="C635"/>
  <c r="F635"/>
  <c r="G635"/>
  <c r="C636"/>
  <c r="F636"/>
  <c r="G636"/>
  <c r="C637"/>
  <c r="F637"/>
  <c r="G637"/>
  <c r="C638"/>
  <c r="F638"/>
  <c r="G638"/>
  <c r="C639"/>
  <c r="F639"/>
  <c r="G639"/>
  <c r="C640"/>
  <c r="F640"/>
  <c r="G640"/>
  <c r="C641"/>
  <c r="F641"/>
  <c r="G641"/>
  <c r="C642"/>
  <c r="F642"/>
  <c r="G642"/>
  <c r="C643"/>
  <c r="F643"/>
  <c r="G643"/>
  <c r="C644"/>
  <c r="F644"/>
  <c r="G644"/>
  <c r="C645"/>
  <c r="F645"/>
  <c r="G645"/>
  <c r="C646"/>
  <c r="F646"/>
  <c r="G646"/>
  <c r="C647"/>
  <c r="F647"/>
  <c r="G647"/>
  <c r="C648"/>
  <c r="F648"/>
  <c r="G648"/>
  <c r="C649"/>
  <c r="F649"/>
  <c r="G649"/>
  <c r="C650"/>
  <c r="F650"/>
  <c r="G650"/>
  <c r="C651"/>
  <c r="F651"/>
  <c r="G651"/>
  <c r="C652"/>
  <c r="F652"/>
  <c r="G652"/>
  <c r="C653"/>
  <c r="F653"/>
  <c r="G653"/>
  <c r="C654"/>
  <c r="F654"/>
  <c r="G654"/>
  <c r="C655"/>
  <c r="F655"/>
  <c r="G655"/>
  <c r="C656"/>
  <c r="F656"/>
  <c r="G656"/>
  <c r="C657"/>
  <c r="F657"/>
  <c r="G657"/>
  <c r="C658"/>
  <c r="F658"/>
  <c r="G658"/>
  <c r="C659"/>
  <c r="F659"/>
  <c r="G659"/>
  <c r="C660"/>
  <c r="F660"/>
  <c r="G660"/>
  <c r="C661"/>
  <c r="F661"/>
  <c r="G661"/>
  <c r="C662"/>
  <c r="F662"/>
  <c r="G662"/>
  <c r="C663"/>
  <c r="F663"/>
  <c r="G663"/>
  <c r="C664"/>
  <c r="F664"/>
  <c r="G664"/>
  <c r="C665"/>
  <c r="F665"/>
  <c r="G665"/>
  <c r="C666"/>
  <c r="F666"/>
  <c r="G666"/>
  <c r="C667"/>
  <c r="F667"/>
  <c r="G667"/>
  <c r="C668"/>
  <c r="F668"/>
  <c r="G668"/>
  <c r="C669"/>
  <c r="F669"/>
  <c r="G669"/>
  <c r="C670"/>
  <c r="F670"/>
  <c r="G670"/>
  <c r="C671"/>
  <c r="F671"/>
  <c r="G671"/>
  <c r="C672"/>
  <c r="F672"/>
  <c r="G672"/>
  <c r="C673"/>
  <c r="F673"/>
  <c r="G673"/>
  <c r="C674"/>
  <c r="F674"/>
  <c r="G674"/>
  <c r="C675"/>
  <c r="F675"/>
  <c r="G675"/>
  <c r="C676"/>
  <c r="F676"/>
  <c r="G676"/>
  <c r="C677"/>
  <c r="F677"/>
  <c r="G677"/>
  <c r="C678"/>
  <c r="F678"/>
  <c r="G678"/>
  <c r="C679"/>
  <c r="F679"/>
  <c r="G679"/>
  <c r="C680"/>
  <c r="F680"/>
  <c r="G680"/>
  <c r="C681"/>
  <c r="F681"/>
  <c r="G681"/>
  <c r="C682"/>
  <c r="F682"/>
  <c r="G682"/>
  <c r="C683"/>
  <c r="F683"/>
  <c r="G683"/>
  <c r="C684"/>
  <c r="F684"/>
  <c r="G684"/>
  <c r="C685"/>
  <c r="F685"/>
  <c r="G685"/>
  <c r="C686"/>
  <c r="F686"/>
  <c r="G686"/>
  <c r="C687"/>
  <c r="F687"/>
  <c r="G687"/>
  <c r="C688"/>
  <c r="F688"/>
  <c r="G688"/>
  <c r="C689"/>
  <c r="F689"/>
  <c r="G689"/>
  <c r="C690"/>
  <c r="F690"/>
  <c r="G690"/>
  <c r="C691"/>
  <c r="F691"/>
  <c r="G691"/>
  <c r="C692"/>
  <c r="F692"/>
  <c r="G692"/>
  <c r="C693"/>
  <c r="F693"/>
  <c r="G693"/>
  <c r="C694"/>
  <c r="F694"/>
  <c r="G694"/>
  <c r="C695"/>
  <c r="F695"/>
  <c r="G695"/>
  <c r="C696"/>
  <c r="F696"/>
  <c r="G696"/>
  <c r="C697"/>
  <c r="F697"/>
  <c r="G697"/>
  <c r="C698"/>
  <c r="F698"/>
  <c r="G698"/>
  <c r="C699"/>
  <c r="F699"/>
  <c r="G699"/>
  <c r="C700"/>
  <c r="F700"/>
  <c r="G700"/>
  <c r="C701"/>
  <c r="F701"/>
  <c r="G701"/>
  <c r="C702"/>
  <c r="F702"/>
  <c r="G702"/>
  <c r="C703"/>
  <c r="F703"/>
  <c r="G703"/>
  <c r="C704"/>
  <c r="F704"/>
  <c r="G704"/>
  <c r="C705"/>
  <c r="F705"/>
  <c r="G705"/>
  <c r="C706"/>
  <c r="F706"/>
  <c r="G706"/>
  <c r="C707"/>
  <c r="F707"/>
  <c r="G707"/>
  <c r="C708"/>
  <c r="F708"/>
  <c r="G708"/>
  <c r="C709"/>
  <c r="F709"/>
  <c r="G709"/>
  <c r="C710"/>
  <c r="F710"/>
  <c r="G710"/>
  <c r="C711"/>
  <c r="F711"/>
  <c r="G711"/>
  <c r="C712"/>
  <c r="F712"/>
  <c r="G712"/>
  <c r="C713"/>
  <c r="F713"/>
  <c r="G713"/>
  <c r="C714"/>
  <c r="F714"/>
  <c r="G714"/>
  <c r="C715"/>
  <c r="F715"/>
  <c r="G715"/>
  <c r="C716"/>
  <c r="F716"/>
  <c r="G716"/>
  <c r="C717"/>
  <c r="F717"/>
  <c r="G717"/>
  <c r="C718"/>
  <c r="F718"/>
  <c r="G718"/>
  <c r="C719"/>
  <c r="F719"/>
  <c r="G719"/>
  <c r="C720"/>
  <c r="F720"/>
  <c r="G720"/>
  <c r="C721"/>
  <c r="F721"/>
  <c r="G721"/>
  <c r="C722"/>
  <c r="F722"/>
  <c r="G722"/>
  <c r="C723"/>
  <c r="F723"/>
  <c r="G723"/>
  <c r="C724"/>
  <c r="F724"/>
  <c r="G724"/>
  <c r="C725"/>
  <c r="F725"/>
  <c r="G725"/>
  <c r="C726"/>
  <c r="F726"/>
  <c r="G726"/>
  <c r="C727"/>
  <c r="F727"/>
  <c r="G727"/>
  <c r="C728"/>
  <c r="F728"/>
  <c r="G728"/>
  <c r="C729"/>
  <c r="F729"/>
  <c r="G729"/>
  <c r="C730"/>
  <c r="F730"/>
  <c r="G730"/>
  <c r="C731"/>
  <c r="F731"/>
  <c r="G731"/>
  <c r="C732"/>
  <c r="F732"/>
  <c r="G732"/>
  <c r="C733"/>
  <c r="F733"/>
  <c r="G733"/>
  <c r="C734"/>
  <c r="F734"/>
  <c r="G734"/>
  <c r="C735"/>
  <c r="F735"/>
  <c r="G735"/>
  <c r="C736"/>
  <c r="F736"/>
  <c r="G736"/>
  <c r="C737"/>
  <c r="F737"/>
  <c r="G737"/>
  <c r="C738"/>
  <c r="F738"/>
  <c r="G738"/>
  <c r="C739"/>
  <c r="F739"/>
  <c r="G739"/>
  <c r="C740"/>
  <c r="F740"/>
  <c r="G740"/>
  <c r="C741"/>
  <c r="F741"/>
  <c r="G741"/>
  <c r="C742"/>
  <c r="F742"/>
  <c r="G742"/>
  <c r="C743"/>
  <c r="F743"/>
  <c r="G743"/>
  <c r="C744"/>
  <c r="F744"/>
  <c r="G744"/>
  <c r="C745"/>
  <c r="F745"/>
  <c r="G745"/>
  <c r="C746"/>
  <c r="F746"/>
  <c r="G746"/>
  <c r="C747"/>
  <c r="F747"/>
  <c r="G747"/>
  <c r="C748"/>
  <c r="F748"/>
  <c r="G748"/>
  <c r="C749"/>
  <c r="F749"/>
  <c r="G749"/>
  <c r="C750"/>
  <c r="F750"/>
  <c r="G750"/>
  <c r="C751"/>
  <c r="F751"/>
  <c r="G751"/>
  <c r="C752"/>
  <c r="F752"/>
  <c r="G752"/>
  <c r="C753"/>
  <c r="F753"/>
  <c r="G753"/>
  <c r="C754"/>
  <c r="F754"/>
  <c r="G754"/>
  <c r="C755"/>
  <c r="F755"/>
  <c r="G755"/>
  <c r="C756"/>
  <c r="F756"/>
  <c r="G756"/>
  <c r="C757"/>
  <c r="F757"/>
  <c r="G757"/>
  <c r="C758"/>
  <c r="F758"/>
  <c r="G758"/>
  <c r="C759"/>
  <c r="F759"/>
  <c r="G759"/>
  <c r="C760"/>
  <c r="F760"/>
  <c r="G760"/>
  <c r="C761"/>
  <c r="F761"/>
  <c r="G761"/>
  <c r="C762"/>
  <c r="F762"/>
  <c r="G762"/>
  <c r="C763"/>
  <c r="F763"/>
  <c r="G763"/>
  <c r="C764"/>
  <c r="F764"/>
  <c r="G764"/>
  <c r="C765"/>
  <c r="F765"/>
  <c r="G765"/>
  <c r="C766"/>
  <c r="F766"/>
  <c r="G766"/>
  <c r="C767"/>
  <c r="F767"/>
  <c r="G767"/>
  <c r="C768"/>
  <c r="F768"/>
  <c r="G768"/>
  <c r="C769"/>
  <c r="F769"/>
  <c r="G769"/>
  <c r="C770"/>
  <c r="F770"/>
  <c r="G770"/>
  <c r="C771"/>
  <c r="F771"/>
  <c r="G771"/>
  <c r="C772"/>
  <c r="F772"/>
  <c r="G772"/>
  <c r="C773"/>
  <c r="F773"/>
  <c r="G773"/>
  <c r="C774"/>
  <c r="F774"/>
  <c r="G774"/>
  <c r="C775"/>
  <c r="F775"/>
  <c r="G775"/>
  <c r="C776"/>
  <c r="F776"/>
  <c r="G776"/>
  <c r="C777"/>
  <c r="F777"/>
  <c r="G777"/>
  <c r="C778"/>
  <c r="F778"/>
  <c r="G778"/>
  <c r="C779"/>
  <c r="F779"/>
  <c r="G779"/>
  <c r="C780"/>
  <c r="F780"/>
  <c r="G780"/>
  <c r="C781"/>
  <c r="F781"/>
  <c r="G781"/>
  <c r="C782"/>
  <c r="F782"/>
  <c r="G782"/>
  <c r="C783"/>
  <c r="F783"/>
  <c r="G783"/>
  <c r="C784"/>
  <c r="F784"/>
  <c r="G784"/>
  <c r="C785"/>
  <c r="F785"/>
  <c r="G785"/>
  <c r="C786"/>
  <c r="F786"/>
  <c r="G786"/>
  <c r="C787"/>
  <c r="F787"/>
  <c r="G787"/>
  <c r="C788"/>
  <c r="F788"/>
  <c r="G788"/>
  <c r="C789"/>
  <c r="F789"/>
  <c r="G789"/>
  <c r="C790"/>
  <c r="F790"/>
  <c r="G790"/>
  <c r="C791"/>
  <c r="F791"/>
  <c r="G791"/>
  <c r="C792"/>
  <c r="F792"/>
  <c r="G792"/>
  <c r="C793"/>
  <c r="F793"/>
  <c r="G793"/>
  <c r="C794"/>
  <c r="F794"/>
  <c r="G794"/>
  <c r="C795"/>
  <c r="F795"/>
  <c r="G795"/>
  <c r="C796"/>
  <c r="F796"/>
  <c r="G796"/>
  <c r="C797"/>
  <c r="F797"/>
  <c r="G797"/>
  <c r="C798"/>
  <c r="F798"/>
  <c r="G798"/>
  <c r="C799"/>
  <c r="F799"/>
  <c r="G799"/>
  <c r="C800"/>
  <c r="F800"/>
  <c r="G800"/>
  <c r="C801"/>
  <c r="F801"/>
  <c r="G801"/>
  <c r="C802"/>
  <c r="F802"/>
  <c r="G802"/>
  <c r="C803"/>
  <c r="F803"/>
  <c r="G803"/>
  <c r="C804"/>
  <c r="F804"/>
  <c r="G804"/>
  <c r="C805"/>
  <c r="F805"/>
  <c r="G805"/>
  <c r="C806"/>
  <c r="F806"/>
  <c r="G806"/>
  <c r="C807"/>
  <c r="F807"/>
  <c r="G807"/>
  <c r="C808"/>
  <c r="F808"/>
  <c r="G808"/>
  <c r="C809"/>
  <c r="F809"/>
  <c r="G809"/>
  <c r="C810"/>
  <c r="F810"/>
  <c r="G810"/>
  <c r="C811"/>
  <c r="F811"/>
  <c r="G811"/>
  <c r="C812"/>
  <c r="F812"/>
  <c r="G812"/>
  <c r="C813"/>
  <c r="F813"/>
  <c r="G813"/>
  <c r="C814"/>
  <c r="F814"/>
  <c r="G814"/>
  <c r="C815"/>
  <c r="F815"/>
  <c r="G815"/>
  <c r="C816"/>
  <c r="F816"/>
  <c r="G816"/>
  <c r="C817"/>
  <c r="F817"/>
  <c r="G817"/>
  <c r="C818"/>
  <c r="F818"/>
  <c r="G818"/>
  <c r="C819"/>
  <c r="F819"/>
  <c r="G819"/>
  <c r="C820"/>
  <c r="F820"/>
  <c r="G820"/>
  <c r="C821"/>
  <c r="F821"/>
  <c r="G821"/>
  <c r="C822"/>
  <c r="F822"/>
  <c r="G822"/>
  <c r="C823"/>
  <c r="F823"/>
  <c r="G823"/>
  <c r="C824"/>
  <c r="F824"/>
  <c r="G824"/>
  <c r="C825"/>
  <c r="F825"/>
  <c r="G825"/>
  <c r="C826"/>
  <c r="F826"/>
  <c r="G826"/>
  <c r="C827"/>
  <c r="F827"/>
  <c r="G827"/>
  <c r="C828"/>
  <c r="F828"/>
  <c r="G828"/>
  <c r="C829"/>
  <c r="F829"/>
  <c r="G829"/>
  <c r="C830"/>
  <c r="F830"/>
  <c r="G830"/>
  <c r="C831"/>
  <c r="F831"/>
  <c r="G831"/>
  <c r="C832"/>
  <c r="F832"/>
  <c r="G832"/>
  <c r="C833"/>
  <c r="F833"/>
  <c r="G833"/>
  <c r="C834"/>
  <c r="F834"/>
  <c r="G834"/>
  <c r="C835"/>
  <c r="F835"/>
  <c r="G835"/>
  <c r="C836"/>
  <c r="F836"/>
  <c r="G836"/>
  <c r="C837"/>
  <c r="F837"/>
  <c r="G837"/>
  <c r="C838"/>
  <c r="F838"/>
  <c r="G838"/>
  <c r="C839"/>
  <c r="F839"/>
  <c r="G839"/>
  <c r="C840"/>
  <c r="F840"/>
  <c r="G840"/>
  <c r="C841"/>
  <c r="F841"/>
  <c r="G841"/>
  <c r="C842"/>
  <c r="F842"/>
  <c r="G842"/>
  <c r="C843"/>
  <c r="F843"/>
  <c r="G843"/>
  <c r="C844"/>
  <c r="F844"/>
  <c r="G844"/>
  <c r="C845"/>
  <c r="F845"/>
  <c r="G845"/>
  <c r="C846"/>
  <c r="F846"/>
  <c r="G846"/>
  <c r="C847"/>
  <c r="F847"/>
  <c r="G847"/>
  <c r="C848"/>
  <c r="F848"/>
  <c r="G848"/>
  <c r="C849"/>
  <c r="F849"/>
  <c r="G849"/>
  <c r="C850"/>
  <c r="F850"/>
  <c r="G850"/>
  <c r="C851"/>
  <c r="F851"/>
  <c r="G851"/>
  <c r="C852"/>
  <c r="F852"/>
  <c r="G852"/>
  <c r="C853"/>
  <c r="F853"/>
  <c r="G853"/>
  <c r="C854"/>
  <c r="F854"/>
  <c r="G854"/>
  <c r="C855"/>
  <c r="F855"/>
  <c r="G855"/>
  <c r="C856"/>
  <c r="F856"/>
  <c r="G856"/>
  <c r="C857"/>
  <c r="F857"/>
  <c r="G857"/>
  <c r="C858"/>
  <c r="F858"/>
  <c r="G858"/>
  <c r="C859"/>
  <c r="F859"/>
  <c r="G859"/>
  <c r="C860"/>
  <c r="F860"/>
  <c r="G860"/>
  <c r="C861"/>
  <c r="F861"/>
  <c r="G861"/>
  <c r="C862"/>
  <c r="F862"/>
  <c r="G862"/>
  <c r="C863"/>
  <c r="F863"/>
  <c r="G863"/>
  <c r="C864"/>
  <c r="F864"/>
  <c r="G864"/>
  <c r="C865"/>
  <c r="F865"/>
  <c r="G865"/>
  <c r="C866"/>
  <c r="F866"/>
  <c r="G866"/>
  <c r="C867"/>
  <c r="F867"/>
  <c r="G867"/>
  <c r="C868"/>
  <c r="F868"/>
  <c r="G868"/>
  <c r="C869"/>
  <c r="F869"/>
  <c r="G869"/>
  <c r="C870"/>
  <c r="F870"/>
  <c r="G870"/>
  <c r="C871"/>
  <c r="F871"/>
  <c r="G871"/>
  <c r="C872"/>
  <c r="F872"/>
  <c r="G872"/>
  <c r="C873"/>
  <c r="F873"/>
  <c r="G873"/>
  <c r="C874"/>
  <c r="F874"/>
  <c r="G874"/>
  <c r="C875"/>
  <c r="F875"/>
  <c r="G875"/>
  <c r="C876"/>
  <c r="F876"/>
  <c r="G876"/>
  <c r="C877"/>
  <c r="F877"/>
  <c r="G877"/>
  <c r="C878"/>
  <c r="F878"/>
  <c r="G878"/>
  <c r="C879"/>
  <c r="F879"/>
  <c r="G879"/>
  <c r="C880"/>
  <c r="F880"/>
  <c r="G880"/>
  <c r="C881"/>
  <c r="F881"/>
  <c r="G881"/>
  <c r="C882"/>
  <c r="F882"/>
  <c r="G882"/>
  <c r="C883"/>
  <c r="F883"/>
  <c r="G883"/>
  <c r="C884"/>
  <c r="F884"/>
  <c r="G884"/>
  <c r="C885"/>
  <c r="F885"/>
  <c r="G885"/>
  <c r="C886"/>
  <c r="F886"/>
  <c r="G886"/>
  <c r="C887"/>
  <c r="F887"/>
  <c r="G887"/>
  <c r="C888"/>
  <c r="F888"/>
  <c r="G888"/>
  <c r="C889"/>
  <c r="F889"/>
  <c r="G889"/>
  <c r="C890"/>
  <c r="F890"/>
  <c r="G890"/>
  <c r="C891"/>
  <c r="F891"/>
  <c r="G891"/>
  <c r="C892"/>
  <c r="F892"/>
  <c r="G892"/>
  <c r="C893"/>
  <c r="F893"/>
  <c r="G893"/>
  <c r="C894"/>
  <c r="F894"/>
  <c r="G894"/>
  <c r="C895"/>
  <c r="F895"/>
  <c r="G895"/>
  <c r="C896"/>
  <c r="F896"/>
  <c r="G896"/>
  <c r="C897"/>
  <c r="F897"/>
  <c r="G897"/>
  <c r="C898"/>
  <c r="F898"/>
  <c r="G898"/>
  <c r="C899"/>
  <c r="F899"/>
  <c r="G899"/>
  <c r="C900"/>
  <c r="F900"/>
  <c r="G900"/>
  <c r="C901"/>
  <c r="F901"/>
  <c r="G901"/>
  <c r="C902"/>
  <c r="F902"/>
  <c r="G902"/>
  <c r="C903"/>
  <c r="F903"/>
  <c r="G903"/>
  <c r="C904"/>
  <c r="F904"/>
  <c r="G904"/>
  <c r="C905"/>
  <c r="F905"/>
  <c r="G905"/>
  <c r="C906"/>
  <c r="F906"/>
  <c r="G906"/>
  <c r="C907"/>
  <c r="F907"/>
  <c r="G907"/>
  <c r="C908"/>
  <c r="F908"/>
  <c r="G908"/>
  <c r="C909"/>
  <c r="F909"/>
  <c r="G909"/>
  <c r="C910"/>
  <c r="F910"/>
  <c r="G910"/>
  <c r="C911"/>
  <c r="F911"/>
  <c r="G911"/>
  <c r="C912"/>
  <c r="F912"/>
  <c r="G912"/>
  <c r="C913"/>
  <c r="F913"/>
  <c r="G913"/>
  <c r="C914"/>
  <c r="F914"/>
  <c r="G914"/>
  <c r="C915"/>
  <c r="F915"/>
  <c r="G915"/>
  <c r="C916"/>
  <c r="F916"/>
  <c r="G916"/>
  <c r="C917"/>
  <c r="F917"/>
  <c r="G917"/>
  <c r="C918"/>
  <c r="F918"/>
  <c r="G918"/>
  <c r="C919"/>
  <c r="F919"/>
  <c r="G919"/>
  <c r="C920"/>
  <c r="F920"/>
  <c r="G920"/>
  <c r="C921"/>
  <c r="F921"/>
  <c r="G921"/>
  <c r="C922"/>
  <c r="F922"/>
  <c r="G922"/>
  <c r="C923"/>
  <c r="F923"/>
  <c r="G923"/>
  <c r="C924"/>
  <c r="F924"/>
  <c r="G924"/>
  <c r="C925"/>
  <c r="F925"/>
  <c r="G925"/>
  <c r="C926"/>
  <c r="F926"/>
  <c r="G926"/>
  <c r="C927"/>
  <c r="F927"/>
  <c r="G927"/>
  <c r="C928"/>
  <c r="F928"/>
  <c r="G928"/>
  <c r="C929"/>
  <c r="F929"/>
  <c r="G929"/>
  <c r="C930"/>
  <c r="F930"/>
  <c r="G930"/>
  <c r="C931"/>
  <c r="F931"/>
  <c r="G931"/>
  <c r="C932"/>
  <c r="F932"/>
  <c r="G932"/>
  <c r="C933"/>
  <c r="F933"/>
  <c r="G933"/>
  <c r="C934"/>
  <c r="F934"/>
  <c r="G934"/>
  <c r="C935"/>
  <c r="F935"/>
  <c r="G935"/>
  <c r="C936"/>
  <c r="F936"/>
  <c r="G936"/>
  <c r="C937"/>
  <c r="F937"/>
  <c r="G937"/>
  <c r="C938"/>
  <c r="F938"/>
  <c r="G938"/>
  <c r="C939"/>
  <c r="F939"/>
  <c r="G939"/>
  <c r="C940"/>
  <c r="F940"/>
  <c r="G940"/>
  <c r="C941"/>
  <c r="F941"/>
  <c r="G941"/>
  <c r="C942"/>
  <c r="F942"/>
  <c r="G942"/>
  <c r="C943"/>
  <c r="F943"/>
  <c r="G943"/>
  <c r="C944"/>
  <c r="F944"/>
  <c r="G944"/>
  <c r="C945"/>
  <c r="F945"/>
  <c r="G945"/>
  <c r="C946"/>
  <c r="F946"/>
  <c r="G946"/>
  <c r="C947"/>
  <c r="F947"/>
  <c r="G947"/>
  <c r="C948"/>
  <c r="F948"/>
  <c r="G948"/>
  <c r="C949"/>
  <c r="F949"/>
  <c r="G949"/>
  <c r="C950"/>
  <c r="F950"/>
  <c r="G950"/>
  <c r="C951"/>
  <c r="F951"/>
  <c r="G951"/>
  <c r="C952"/>
  <c r="F952"/>
  <c r="G952"/>
  <c r="C953"/>
  <c r="F953"/>
  <c r="G953"/>
  <c r="C954"/>
  <c r="F954"/>
  <c r="G954"/>
  <c r="C955"/>
  <c r="F955"/>
  <c r="G955"/>
  <c r="C956"/>
  <c r="F956"/>
  <c r="G956"/>
  <c r="C957"/>
  <c r="F957"/>
  <c r="G957"/>
  <c r="C958"/>
  <c r="F958"/>
  <c r="G958"/>
  <c r="C959"/>
  <c r="F959"/>
  <c r="G959"/>
  <c r="C960"/>
  <c r="F960"/>
  <c r="G960"/>
  <c r="C961"/>
  <c r="F961"/>
  <c r="G961"/>
  <c r="C962"/>
  <c r="F962"/>
  <c r="G962"/>
  <c r="C963"/>
  <c r="F963"/>
  <c r="G963"/>
  <c r="C964"/>
  <c r="F964"/>
  <c r="G964"/>
  <c r="C965"/>
  <c r="F965"/>
  <c r="G965"/>
  <c r="C966"/>
  <c r="F966"/>
  <c r="G966"/>
  <c r="C967"/>
  <c r="F967"/>
  <c r="G967"/>
  <c r="C968"/>
  <c r="F968"/>
  <c r="G968"/>
  <c r="C969"/>
  <c r="F969"/>
  <c r="G969"/>
  <c r="C970"/>
  <c r="F970"/>
  <c r="G970"/>
  <c r="C971"/>
  <c r="F971"/>
  <c r="G971"/>
  <c r="C972"/>
  <c r="F972"/>
  <c r="G972"/>
  <c r="C973"/>
  <c r="F973"/>
  <c r="G973"/>
  <c r="C974"/>
  <c r="F974"/>
  <c r="G974"/>
  <c r="C975"/>
  <c r="F975"/>
  <c r="G975"/>
  <c r="C976"/>
  <c r="F976"/>
  <c r="G976"/>
  <c r="C977"/>
  <c r="F977"/>
  <c r="G977"/>
  <c r="C978"/>
  <c r="F978"/>
  <c r="G978"/>
  <c r="C979"/>
  <c r="F979"/>
  <c r="G979"/>
  <c r="C980"/>
  <c r="F980"/>
  <c r="G980"/>
  <c r="C981"/>
  <c r="F981"/>
  <c r="G981"/>
  <c r="C982"/>
  <c r="F982"/>
  <c r="G982"/>
  <c r="C983"/>
  <c r="F983"/>
  <c r="G983"/>
  <c r="C984"/>
  <c r="F984"/>
  <c r="G984"/>
  <c r="C985"/>
  <c r="F985"/>
  <c r="G985"/>
  <c r="C986"/>
  <c r="F986"/>
  <c r="G986"/>
  <c r="C987"/>
  <c r="F987"/>
  <c r="G987"/>
  <c r="C988"/>
  <c r="F988"/>
  <c r="G988"/>
  <c r="C989"/>
  <c r="F989"/>
  <c r="G989"/>
  <c r="C990"/>
  <c r="F990"/>
  <c r="G990"/>
  <c r="C991"/>
  <c r="F991"/>
  <c r="G991"/>
  <c r="C992"/>
  <c r="F992"/>
  <c r="G992"/>
  <c r="C993"/>
  <c r="F993"/>
  <c r="G993"/>
  <c r="C994"/>
  <c r="F994"/>
  <c r="G994"/>
  <c r="C995"/>
  <c r="F995"/>
  <c r="G995"/>
  <c r="C996"/>
  <c r="F996"/>
  <c r="G996"/>
  <c r="C997"/>
  <c r="F997"/>
  <c r="G997"/>
  <c r="C998"/>
  <c r="F998"/>
  <c r="G998"/>
  <c r="C999"/>
  <c r="F999"/>
  <c r="G999"/>
  <c r="C1000"/>
  <c r="F1000"/>
  <c r="G1000"/>
  <c r="C1001"/>
  <c r="F1001"/>
  <c r="G1001"/>
  <c r="C1002"/>
  <c r="F1002"/>
  <c r="G1002"/>
  <c r="C1003"/>
  <c r="F1003"/>
  <c r="G1003"/>
  <c r="C1004"/>
  <c r="F1004"/>
  <c r="G1004"/>
  <c r="C1005"/>
  <c r="F1005"/>
  <c r="G1005"/>
  <c r="C1006"/>
  <c r="F1006"/>
  <c r="G1006"/>
  <c r="C1007"/>
  <c r="F1007"/>
  <c r="G1007"/>
  <c r="C1008"/>
  <c r="F1008"/>
  <c r="G1008"/>
  <c r="C1009"/>
  <c r="F1009"/>
  <c r="G1009"/>
  <c r="C1010"/>
  <c r="F1010"/>
  <c r="G1010"/>
  <c r="C1011"/>
  <c r="F1011"/>
  <c r="G1011"/>
  <c r="C1012"/>
  <c r="F1012"/>
  <c r="G1012"/>
  <c r="C1013"/>
  <c r="F1013"/>
  <c r="G1013"/>
  <c r="C1014"/>
  <c r="F1014"/>
  <c r="G1014"/>
  <c r="C1015"/>
  <c r="F1015"/>
  <c r="G1015"/>
  <c r="C1016"/>
  <c r="F1016"/>
  <c r="G1016"/>
  <c r="C1017"/>
  <c r="F1017"/>
  <c r="G1017"/>
  <c r="C1018"/>
  <c r="F1018"/>
  <c r="G1018"/>
  <c r="C1019"/>
  <c r="F1019"/>
  <c r="G1019"/>
  <c r="C1020"/>
  <c r="F1020"/>
  <c r="G1020"/>
  <c r="C1021"/>
  <c r="F1021"/>
  <c r="G1021"/>
  <c r="C1022"/>
  <c r="F1022"/>
  <c r="G1022"/>
  <c r="C1023"/>
  <c r="F1023"/>
  <c r="G1023"/>
  <c r="C1024"/>
  <c r="F1024"/>
  <c r="G1024"/>
  <c r="C1025"/>
  <c r="F1025"/>
  <c r="G1025"/>
  <c r="C1026"/>
  <c r="F1026"/>
  <c r="G1026"/>
  <c r="C1027"/>
  <c r="F1027"/>
  <c r="G1027"/>
  <c r="C1028"/>
  <c r="F1028"/>
  <c r="G1028"/>
  <c r="C1029"/>
  <c r="F1029"/>
  <c r="G1029"/>
  <c r="C1030"/>
  <c r="F1030"/>
  <c r="G1030"/>
  <c r="C1031"/>
  <c r="F1031"/>
  <c r="G1031"/>
  <c r="C1032"/>
  <c r="F1032"/>
  <c r="G1032"/>
  <c r="C1033"/>
  <c r="F1033"/>
  <c r="G1033"/>
  <c r="C1034"/>
  <c r="F1034"/>
  <c r="G1034"/>
  <c r="C1035"/>
  <c r="F1035"/>
  <c r="G1035"/>
  <c r="C1036"/>
  <c r="F1036"/>
  <c r="G1036"/>
  <c r="C1037"/>
  <c r="F1037"/>
  <c r="G1037"/>
  <c r="C1038"/>
  <c r="F1038"/>
  <c r="G1038"/>
  <c r="C1039"/>
  <c r="F1039"/>
  <c r="G1039"/>
  <c r="C1040"/>
  <c r="F1040"/>
  <c r="G1040"/>
  <c r="C1041"/>
  <c r="F1041"/>
  <c r="G1041"/>
  <c r="C1042"/>
  <c r="F1042"/>
  <c r="G1042"/>
  <c r="C1043"/>
  <c r="F1043"/>
  <c r="G1043"/>
  <c r="C1044"/>
  <c r="F1044"/>
  <c r="G1044"/>
  <c r="C1045"/>
  <c r="F1045"/>
  <c r="G1045"/>
  <c r="C1046"/>
  <c r="F1046"/>
  <c r="G1046"/>
  <c r="C1047"/>
  <c r="F1047"/>
  <c r="G1047"/>
  <c r="C1048"/>
  <c r="F1048"/>
  <c r="G1048"/>
  <c r="C1049"/>
  <c r="F1049"/>
  <c r="G1049"/>
  <c r="C1050"/>
  <c r="F1050"/>
  <c r="G1050"/>
  <c r="C1051"/>
  <c r="F1051"/>
  <c r="G1051"/>
  <c r="C1052"/>
  <c r="F1052"/>
  <c r="G1052"/>
  <c r="C1053"/>
  <c r="F1053"/>
  <c r="G1053"/>
  <c r="C1054"/>
  <c r="F1054"/>
  <c r="G1054"/>
  <c r="C1055"/>
  <c r="F1055"/>
  <c r="G1055"/>
  <c r="C1056"/>
  <c r="F1056"/>
  <c r="G1056"/>
  <c r="C1057"/>
  <c r="F1057"/>
  <c r="G1057"/>
  <c r="C1058"/>
  <c r="F1058"/>
  <c r="G1058"/>
  <c r="C1059"/>
  <c r="F1059"/>
  <c r="G1059"/>
  <c r="C1060"/>
  <c r="F1060"/>
  <c r="G1060"/>
  <c r="C1061"/>
  <c r="F1061"/>
  <c r="G1061"/>
  <c r="C1062"/>
  <c r="F1062"/>
  <c r="G1062"/>
  <c r="C1063"/>
  <c r="F1063"/>
  <c r="G1063"/>
  <c r="C1064"/>
  <c r="F1064"/>
  <c r="G1064"/>
  <c r="C1065"/>
  <c r="F1065"/>
  <c r="G1065"/>
  <c r="C1066"/>
  <c r="F1066"/>
  <c r="G1066"/>
  <c r="C1067"/>
  <c r="F1067"/>
  <c r="G1067"/>
  <c r="C1068"/>
  <c r="F1068"/>
  <c r="G1068"/>
  <c r="C1069"/>
  <c r="F1069"/>
  <c r="G1069"/>
  <c r="C1070"/>
  <c r="F1070"/>
  <c r="G1070"/>
  <c r="C1071"/>
  <c r="F1071"/>
  <c r="G1071"/>
  <c r="C1072"/>
  <c r="F1072"/>
  <c r="G1072"/>
  <c r="C1073"/>
  <c r="F1073"/>
  <c r="G1073"/>
  <c r="C1074"/>
  <c r="F1074"/>
  <c r="G1074"/>
  <c r="C1075"/>
  <c r="F1075"/>
  <c r="G1075"/>
  <c r="C1076"/>
  <c r="F1076"/>
  <c r="G1076"/>
  <c r="C1077"/>
  <c r="F1077"/>
  <c r="G1077"/>
  <c r="C1078"/>
  <c r="F1078"/>
  <c r="G1078"/>
  <c r="C1079"/>
  <c r="F1079"/>
  <c r="G1079"/>
  <c r="C1080"/>
  <c r="F1080"/>
  <c r="G1080"/>
  <c r="C1081"/>
  <c r="F1081"/>
  <c r="G1081"/>
  <c r="C1082"/>
  <c r="F1082"/>
  <c r="G1082"/>
  <c r="C1083"/>
  <c r="F1083"/>
  <c r="G1083"/>
  <c r="C1084"/>
  <c r="F1084"/>
  <c r="G1084"/>
  <c r="C1085"/>
  <c r="F1085"/>
  <c r="G1085"/>
  <c r="C1086"/>
  <c r="F1086"/>
  <c r="G1086"/>
  <c r="C1087"/>
  <c r="F1087"/>
  <c r="G1087"/>
  <c r="C1088"/>
  <c r="F1088"/>
  <c r="G1088"/>
  <c r="C1089"/>
  <c r="F1089"/>
  <c r="G1089"/>
  <c r="C1090"/>
  <c r="F1090"/>
  <c r="G1090"/>
  <c r="C1091"/>
  <c r="F1091"/>
  <c r="G1091"/>
  <c r="C1092"/>
  <c r="F1092"/>
  <c r="G1092"/>
  <c r="C1093"/>
  <c r="F1093"/>
  <c r="G1093"/>
  <c r="C1094"/>
  <c r="F1094"/>
  <c r="G1094"/>
  <c r="C1095"/>
  <c r="F1095"/>
  <c r="G1095"/>
  <c r="C1096"/>
  <c r="F1096"/>
  <c r="G1096"/>
  <c r="C1097"/>
  <c r="F1097"/>
  <c r="G1097"/>
  <c r="C1098"/>
  <c r="F1098"/>
  <c r="G1098"/>
  <c r="C1099"/>
  <c r="F1099"/>
  <c r="G1099"/>
  <c r="C1100"/>
  <c r="F1100"/>
  <c r="G1100"/>
  <c r="C1101"/>
  <c r="F1101"/>
  <c r="G1101"/>
  <c r="C1102"/>
  <c r="F1102"/>
  <c r="G1102"/>
  <c r="C1103"/>
  <c r="F1103"/>
  <c r="G1103"/>
  <c r="C1104"/>
  <c r="F1104"/>
  <c r="G1104"/>
  <c r="C1105"/>
  <c r="F1105"/>
  <c r="G1105"/>
  <c r="C1106"/>
  <c r="F1106"/>
  <c r="G1106"/>
  <c r="C1107"/>
  <c r="F1107"/>
  <c r="G1107"/>
  <c r="C1108"/>
  <c r="F1108"/>
  <c r="G1108"/>
  <c r="C1109"/>
  <c r="F1109"/>
  <c r="G1109"/>
  <c r="C1110"/>
  <c r="F1110"/>
  <c r="G1110"/>
  <c r="C1111"/>
  <c r="F1111"/>
  <c r="G1111"/>
  <c r="C1112"/>
  <c r="F1112"/>
  <c r="G1112"/>
  <c r="C1113"/>
  <c r="F1113"/>
  <c r="G1113"/>
  <c r="C1114"/>
  <c r="F1114"/>
  <c r="G1114"/>
  <c r="C1115"/>
  <c r="F1115"/>
  <c r="G1115"/>
  <c r="C1116"/>
  <c r="F1116"/>
  <c r="G1116"/>
  <c r="C1117"/>
  <c r="F1117"/>
  <c r="G1117"/>
  <c r="C1118"/>
  <c r="F1118"/>
  <c r="G1118"/>
  <c r="C1119"/>
  <c r="F1119"/>
  <c r="G1119"/>
  <c r="C1120"/>
  <c r="F1120"/>
  <c r="G1120"/>
  <c r="C1121"/>
  <c r="F1121"/>
  <c r="G1121"/>
  <c r="C1122"/>
  <c r="F1122"/>
  <c r="G1122"/>
  <c r="C1123"/>
  <c r="F1123"/>
  <c r="G1123"/>
  <c r="C1124"/>
  <c r="F1124"/>
  <c r="G1124"/>
  <c r="C1125"/>
  <c r="F1125"/>
  <c r="G1125"/>
  <c r="C1126"/>
  <c r="F1126"/>
  <c r="G1126"/>
  <c r="C1127"/>
  <c r="F1127"/>
  <c r="G1127"/>
  <c r="C1128"/>
  <c r="F1128"/>
  <c r="G1128"/>
  <c r="C1129"/>
  <c r="F1129"/>
  <c r="G1129"/>
  <c r="C1130"/>
  <c r="F1130"/>
  <c r="G1130"/>
  <c r="C1131"/>
  <c r="F1131"/>
  <c r="G1131"/>
  <c r="C1132"/>
  <c r="F1132"/>
  <c r="G1132"/>
  <c r="C1133"/>
  <c r="F1133"/>
  <c r="G1133"/>
  <c r="C1134"/>
  <c r="F1134"/>
  <c r="G1134"/>
  <c r="C1135"/>
  <c r="F1135"/>
  <c r="G1135"/>
  <c r="C1136"/>
  <c r="F1136"/>
  <c r="G1136"/>
  <c r="C1137"/>
  <c r="F1137"/>
  <c r="G1137"/>
  <c r="C1138"/>
  <c r="F1138"/>
  <c r="G1138"/>
  <c r="C1139"/>
  <c r="F1139"/>
  <c r="G1139"/>
  <c r="C1140"/>
  <c r="F1140"/>
  <c r="G1140"/>
</calcChain>
</file>

<file path=xl/sharedStrings.xml><?xml version="1.0" encoding="utf-8"?>
<sst xmlns="http://schemas.openxmlformats.org/spreadsheetml/2006/main" count="3424" uniqueCount="96">
  <si>
    <t>NAME_PARTS</t>
  </si>
  <si>
    <t>mainART_BRANDS</t>
  </si>
  <si>
    <t>mainART_CODE_PARTS</t>
  </si>
  <si>
    <t>TTC_ART_ID</t>
  </si>
  <si>
    <t>BRANDS</t>
  </si>
  <si>
    <t>CODE_PARTS</t>
  </si>
  <si>
    <t>CODE_PARTS_ADVANCED</t>
  </si>
  <si>
    <t>Wheel Stud</t>
  </si>
  <si>
    <t>SIDEM</t>
  </si>
  <si>
    <t>DAF</t>
  </si>
  <si>
    <t>Repair Kit, link</t>
  </si>
  <si>
    <t>IVECO</t>
  </si>
  <si>
    <t>Wheel Nut</t>
  </si>
  <si>
    <t>Retaining Ring, wheel rim</t>
  </si>
  <si>
    <t>BPW</t>
  </si>
  <si>
    <t>Bush, leaf spring</t>
  </si>
  <si>
    <t>Stub Axle Pins</t>
  </si>
  <si>
    <t>MAN</t>
  </si>
  <si>
    <t>MERCEDES-BENZ</t>
  </si>
  <si>
    <t>SCANIA</t>
  </si>
  <si>
    <t>Spring Clamp Nut</t>
  </si>
  <si>
    <t>Tie Rod Tube</t>
  </si>
  <si>
    <t>VOLVO</t>
  </si>
  <si>
    <t>RENAULT TRUCKS</t>
  </si>
  <si>
    <t>Repair Kit, spring bolt</t>
  </si>
  <si>
    <t>Spring Bolt</t>
  </si>
  <si>
    <t>Washer</t>
  </si>
  <si>
    <t>Mounting Bush, stub axle</t>
  </si>
  <si>
    <t>Springwasher</t>
  </si>
  <si>
    <t>Nut</t>
  </si>
  <si>
    <t>Mounting, axle beam</t>
  </si>
  <si>
    <t>ALFA ROMEO</t>
  </si>
  <si>
    <t>JEEP</t>
  </si>
  <si>
    <t>Brake Shoe Set</t>
  </si>
  <si>
    <t>LPR</t>
  </si>
  <si>
    <t>DACIA</t>
  </si>
  <si>
    <t>CHERY</t>
  </si>
  <si>
    <t>ISUZU</t>
  </si>
  <si>
    <t>KIA</t>
  </si>
  <si>
    <t>CHEVROLET</t>
  </si>
  <si>
    <t>HYUNDAI</t>
  </si>
  <si>
    <t>TOYOTA</t>
  </si>
  <si>
    <t>Brake Pad Set, disc brake</t>
  </si>
  <si>
    <t>SMB</t>
  </si>
  <si>
    <t>BOVA</t>
  </si>
  <si>
    <t>NEOPLAN</t>
  </si>
  <si>
    <t>SETRA</t>
  </si>
  <si>
    <t>EVOBUS</t>
  </si>
  <si>
    <t>SAF</t>
  </si>
  <si>
    <t>CITROEN</t>
  </si>
  <si>
    <t>FIAT</t>
  </si>
  <si>
    <t>PEUGEOT</t>
  </si>
  <si>
    <t>AUDI</t>
  </si>
  <si>
    <t>VW</t>
  </si>
  <si>
    <t>HONDA</t>
  </si>
  <si>
    <t>BMW</t>
  </si>
  <si>
    <t>CHRYSLER</t>
  </si>
  <si>
    <t>JEEP VIASA</t>
  </si>
  <si>
    <t>DR</t>
  </si>
  <si>
    <t>GIGANT</t>
  </si>
  <si>
    <t>LANCIA</t>
  </si>
  <si>
    <t>FORD</t>
  </si>
  <si>
    <t>LAND ROVER</t>
  </si>
  <si>
    <t>OPEL</t>
  </si>
  <si>
    <t>Brake Master Cylinder</t>
  </si>
  <si>
    <t>Master Cylinder, clutch</t>
  </si>
  <si>
    <t>SAAB</t>
  </si>
  <si>
    <t>DAEWOO</t>
  </si>
  <si>
    <t>VAUXHALL</t>
  </si>
  <si>
    <t>NISSAN</t>
  </si>
  <si>
    <t>MAZDA</t>
  </si>
  <si>
    <t>Slave Cylinder, clutch</t>
  </si>
  <si>
    <t>MITSUBISHI</t>
  </si>
  <si>
    <t>RENAULT</t>
  </si>
  <si>
    <t>Central Slave Cylinder, clutch</t>
  </si>
  <si>
    <t>Wheel Brake Cylinder</t>
  </si>
  <si>
    <t>SUBARU</t>
  </si>
  <si>
    <t>DAIHATSU</t>
  </si>
  <si>
    <t>SEAT</t>
  </si>
  <si>
    <t>SKODA</t>
  </si>
  <si>
    <t>SUZUKI</t>
  </si>
  <si>
    <t>EBRO</t>
  </si>
  <si>
    <t>ENASA</t>
  </si>
  <si>
    <t>Clutch Hose</t>
  </si>
  <si>
    <t>ROVER</t>
  </si>
  <si>
    <t>LEXUS</t>
  </si>
  <si>
    <t>SMART</t>
  </si>
  <si>
    <t>Brake Hose</t>
  </si>
  <si>
    <t>LEYLAND-DAF</t>
  </si>
  <si>
    <t>TALBOT</t>
  </si>
  <si>
    <t>Tensioner Pulley, timing belt</t>
  </si>
  <si>
    <t>Deflection/Guide Pulley, v-ribbed belt</t>
  </si>
  <si>
    <t>Tensioner Pulley, v-ribbed belt</t>
  </si>
  <si>
    <t>Deflection/Guide Pulley, timing belt</t>
  </si>
  <si>
    <t>Tensioner Lever, v-ribbed belt</t>
  </si>
  <si>
    <t>Brake Disc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</si>
</sst>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0"/>
  <sheetViews>
    <sheetView tabSelected="1" workbookViewId="0"/>
  </sheetViews>
  <sheetFormatPr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 t="str">
        <f>"14210"</f>
        <v>14210</v>
      </c>
      <c r="D2">
        <v>5</v>
      </c>
      <c r="E2" t="s">
        <v>9</v>
      </c>
      <c r="F2" t="str">
        <f>"0190203"</f>
        <v>0190203</v>
      </c>
      <c r="G2" t="str">
        <f>"0 190 203"</f>
        <v>0 190 203</v>
      </c>
    </row>
    <row r="3" spans="1:7">
      <c r="A3" t="s">
        <v>10</v>
      </c>
      <c r="B3" t="s">
        <v>8</v>
      </c>
      <c r="C3" t="str">
        <f>"14247"</f>
        <v>14247</v>
      </c>
      <c r="D3">
        <v>9</v>
      </c>
      <c r="E3" t="s">
        <v>11</v>
      </c>
      <c r="F3" t="str">
        <f>"42535204"</f>
        <v>42535204</v>
      </c>
      <c r="G3" t="str">
        <f>"4253 5204"</f>
        <v>4253 5204</v>
      </c>
    </row>
    <row r="4" spans="1:7">
      <c r="A4" t="s">
        <v>7</v>
      </c>
      <c r="B4" t="s">
        <v>8</v>
      </c>
      <c r="C4" t="str">
        <f>"14312"</f>
        <v>14312</v>
      </c>
      <c r="D4">
        <v>10</v>
      </c>
      <c r="E4" t="s">
        <v>9</v>
      </c>
      <c r="F4" t="str">
        <f>"0259931"</f>
        <v>0259931</v>
      </c>
      <c r="G4" t="str">
        <f>"0 259 931"</f>
        <v>0 259 931</v>
      </c>
    </row>
    <row r="5" spans="1:7">
      <c r="A5" t="s">
        <v>7</v>
      </c>
      <c r="B5" t="s">
        <v>8</v>
      </c>
      <c r="C5" t="str">
        <f>"14312"</f>
        <v>14312</v>
      </c>
      <c r="D5">
        <v>10</v>
      </c>
      <c r="E5" t="s">
        <v>9</v>
      </c>
      <c r="F5" t="str">
        <f>"259931"</f>
        <v>259931</v>
      </c>
      <c r="G5" t="str">
        <f>"259 931"</f>
        <v>259 931</v>
      </c>
    </row>
    <row r="6" spans="1:7">
      <c r="A6" t="s">
        <v>7</v>
      </c>
      <c r="B6" t="s">
        <v>8</v>
      </c>
      <c r="C6" t="str">
        <f>"14313"</f>
        <v>14313</v>
      </c>
      <c r="D6">
        <v>11</v>
      </c>
      <c r="E6" t="s">
        <v>9</v>
      </c>
      <c r="F6" t="str">
        <f>"0260259"</f>
        <v>0260259</v>
      </c>
      <c r="G6" t="str">
        <f>"0 260 259"</f>
        <v>0 260 259</v>
      </c>
    </row>
    <row r="7" spans="1:7">
      <c r="A7" t="s">
        <v>12</v>
      </c>
      <c r="B7" t="s">
        <v>8</v>
      </c>
      <c r="C7" t="str">
        <f>"14321"</f>
        <v>14321</v>
      </c>
      <c r="D7">
        <v>12</v>
      </c>
      <c r="E7" t="s">
        <v>9</v>
      </c>
      <c r="F7" t="str">
        <f>"0191649"</f>
        <v>0191649</v>
      </c>
      <c r="G7" t="str">
        <f>"0 191 649"</f>
        <v>0 191 649</v>
      </c>
    </row>
    <row r="8" spans="1:7">
      <c r="A8" t="s">
        <v>13</v>
      </c>
      <c r="B8" t="s">
        <v>8</v>
      </c>
      <c r="C8" t="str">
        <f>"14329"</f>
        <v>14329</v>
      </c>
      <c r="D8">
        <v>13</v>
      </c>
      <c r="E8" t="s">
        <v>9</v>
      </c>
      <c r="F8" t="str">
        <f>"0325235"</f>
        <v>0325235</v>
      </c>
      <c r="G8" t="str">
        <f>"0 325 235"</f>
        <v>0 325 235</v>
      </c>
    </row>
    <row r="9" spans="1:7">
      <c r="A9" t="s">
        <v>13</v>
      </c>
      <c r="B9" t="s">
        <v>8</v>
      </c>
      <c r="C9" t="str">
        <f>"14329"</f>
        <v>14329</v>
      </c>
      <c r="D9">
        <v>13</v>
      </c>
      <c r="E9" t="s">
        <v>14</v>
      </c>
      <c r="F9" t="str">
        <f>"0256152290"</f>
        <v>0256152290</v>
      </c>
      <c r="G9" t="str">
        <f>"02.5615.22.90"</f>
        <v>02.5615.22.90</v>
      </c>
    </row>
    <row r="10" spans="1:7">
      <c r="A10" t="s">
        <v>15</v>
      </c>
      <c r="B10" t="s">
        <v>8</v>
      </c>
      <c r="C10" t="str">
        <f>"14371"</f>
        <v>14371</v>
      </c>
      <c r="D10">
        <v>15</v>
      </c>
      <c r="E10" t="s">
        <v>9</v>
      </c>
      <c r="F10" t="str">
        <f>"0645245"</f>
        <v>0645245</v>
      </c>
      <c r="G10" t="str">
        <f>"0 645 245"</f>
        <v>0 645 245</v>
      </c>
    </row>
    <row r="11" spans="1:7">
      <c r="A11" t="s">
        <v>15</v>
      </c>
      <c r="B11" t="s">
        <v>8</v>
      </c>
      <c r="C11" t="str">
        <f>"14371"</f>
        <v>14371</v>
      </c>
      <c r="D11">
        <v>15</v>
      </c>
      <c r="E11" t="s">
        <v>9</v>
      </c>
      <c r="F11" t="str">
        <f>"0637023"</f>
        <v>0637023</v>
      </c>
      <c r="G11" t="str">
        <f>"0 637 023"</f>
        <v>0 637 023</v>
      </c>
    </row>
    <row r="12" spans="1:7">
      <c r="A12" t="s">
        <v>15</v>
      </c>
      <c r="B12" t="s">
        <v>8</v>
      </c>
      <c r="C12" t="str">
        <f>"14374"</f>
        <v>14374</v>
      </c>
      <c r="D12">
        <v>16</v>
      </c>
      <c r="E12" t="s">
        <v>9</v>
      </c>
      <c r="F12" t="str">
        <f>"0643384"</f>
        <v>0643384</v>
      </c>
      <c r="G12" t="str">
        <f>"0 643 384"</f>
        <v>0 643 384</v>
      </c>
    </row>
    <row r="13" spans="1:7">
      <c r="A13" t="s">
        <v>15</v>
      </c>
      <c r="B13" t="s">
        <v>8</v>
      </c>
      <c r="C13" t="str">
        <f>"14374"</f>
        <v>14374</v>
      </c>
      <c r="D13">
        <v>16</v>
      </c>
      <c r="E13" t="s">
        <v>9</v>
      </c>
      <c r="F13" t="str">
        <f>"0631075"</f>
        <v>0631075</v>
      </c>
      <c r="G13" t="str">
        <f>"0 631 075"</f>
        <v>0 631 075</v>
      </c>
    </row>
    <row r="14" spans="1:7">
      <c r="A14" t="s">
        <v>15</v>
      </c>
      <c r="B14" t="s">
        <v>8</v>
      </c>
      <c r="C14" t="str">
        <f>"14374"</f>
        <v>14374</v>
      </c>
      <c r="D14">
        <v>16</v>
      </c>
      <c r="E14" t="s">
        <v>9</v>
      </c>
      <c r="F14" t="str">
        <f>"0659666"</f>
        <v>0659666</v>
      </c>
      <c r="G14" t="str">
        <f>"0 659 666"</f>
        <v>0 659 666</v>
      </c>
    </row>
    <row r="15" spans="1:7">
      <c r="A15" t="s">
        <v>16</v>
      </c>
      <c r="B15" t="s">
        <v>8</v>
      </c>
      <c r="C15" t="str">
        <f>"14381KITSR"</f>
        <v>14381KITSR</v>
      </c>
      <c r="D15">
        <v>17</v>
      </c>
      <c r="E15" t="s">
        <v>9</v>
      </c>
      <c r="F15" t="str">
        <f>"0683499WOB"</f>
        <v>0683499WOB</v>
      </c>
      <c r="G15" t="str">
        <f>"0 683 499 WOB"</f>
        <v>0 683 499 WOB</v>
      </c>
    </row>
    <row r="16" spans="1:7">
      <c r="A16" t="s">
        <v>16</v>
      </c>
      <c r="B16" t="s">
        <v>8</v>
      </c>
      <c r="C16" t="str">
        <f>"44187KIT"</f>
        <v>44187KIT</v>
      </c>
      <c r="D16">
        <v>20</v>
      </c>
      <c r="E16" t="s">
        <v>17</v>
      </c>
      <c r="F16" t="str">
        <f>"81363056004"</f>
        <v>81363056004</v>
      </c>
      <c r="G16" t="str">
        <f>"81.36305.6004"</f>
        <v>81.36305.6004</v>
      </c>
    </row>
    <row r="17" spans="1:7">
      <c r="A17" t="s">
        <v>7</v>
      </c>
      <c r="B17" t="s">
        <v>8</v>
      </c>
      <c r="C17" t="str">
        <f>"50512"</f>
        <v>50512</v>
      </c>
      <c r="D17">
        <v>21</v>
      </c>
      <c r="E17" t="s">
        <v>18</v>
      </c>
      <c r="F17" t="str">
        <f>"3814010871"</f>
        <v>3814010871</v>
      </c>
      <c r="G17" t="str">
        <f>"381 401 08 71"</f>
        <v>381 401 08 71</v>
      </c>
    </row>
    <row r="18" spans="1:7">
      <c r="A18" t="s">
        <v>7</v>
      </c>
      <c r="B18" t="s">
        <v>8</v>
      </c>
      <c r="C18" t="str">
        <f>"50514"</f>
        <v>50514</v>
      </c>
      <c r="D18">
        <v>22</v>
      </c>
      <c r="E18" t="s">
        <v>18</v>
      </c>
      <c r="F18" t="str">
        <f>"3894010071"</f>
        <v>3894010071</v>
      </c>
      <c r="G18" t="str">
        <f>"389 401 00 71"</f>
        <v>389 401 00 71</v>
      </c>
    </row>
    <row r="19" spans="1:7">
      <c r="A19" t="s">
        <v>7</v>
      </c>
      <c r="B19" t="s">
        <v>8</v>
      </c>
      <c r="C19" t="str">
        <f>"50711"</f>
        <v>50711</v>
      </c>
      <c r="D19">
        <v>24</v>
      </c>
      <c r="E19" t="s">
        <v>18</v>
      </c>
      <c r="F19" t="str">
        <f>"3764010071"</f>
        <v>3764010071</v>
      </c>
      <c r="G19" t="str">
        <f>"376 401 00 71"</f>
        <v>376 401 00 71</v>
      </c>
    </row>
    <row r="20" spans="1:7">
      <c r="A20" t="s">
        <v>7</v>
      </c>
      <c r="B20" t="s">
        <v>8</v>
      </c>
      <c r="C20" t="str">
        <f>"50711"</f>
        <v>50711</v>
      </c>
      <c r="D20">
        <v>24</v>
      </c>
      <c r="E20" t="s">
        <v>18</v>
      </c>
      <c r="F20" t="str">
        <f>"3814010171"</f>
        <v>3814010171</v>
      </c>
      <c r="G20" t="str">
        <f>"381 401 01 71"</f>
        <v>381 401 01 71</v>
      </c>
    </row>
    <row r="21" spans="1:7">
      <c r="A21" t="s">
        <v>16</v>
      </c>
      <c r="B21" t="s">
        <v>8</v>
      </c>
      <c r="C21" t="str">
        <f>"50785KIT"</f>
        <v>50785KIT</v>
      </c>
      <c r="D21">
        <v>25</v>
      </c>
      <c r="E21" t="s">
        <v>18</v>
      </c>
      <c r="F21" t="str">
        <f>"3265860033"</f>
        <v>3265860033</v>
      </c>
      <c r="G21" t="str">
        <f>"326 586 00 33"</f>
        <v>326 586 00 33</v>
      </c>
    </row>
    <row r="22" spans="1:7">
      <c r="A22" t="s">
        <v>16</v>
      </c>
      <c r="B22" t="s">
        <v>8</v>
      </c>
      <c r="C22" t="str">
        <f>"50785KIT"</f>
        <v>50785KIT</v>
      </c>
      <c r="D22">
        <v>25</v>
      </c>
      <c r="E22" t="s">
        <v>18</v>
      </c>
      <c r="F22" t="str">
        <f>"3263300219"</f>
        <v>3263300219</v>
      </c>
      <c r="G22" t="str">
        <f>"326 330 02 19"</f>
        <v>326 330 02 19</v>
      </c>
    </row>
    <row r="23" spans="1:7">
      <c r="A23" t="s">
        <v>7</v>
      </c>
      <c r="B23" t="s">
        <v>8</v>
      </c>
      <c r="C23" t="str">
        <f>"62015"</f>
        <v>62015</v>
      </c>
      <c r="D23">
        <v>26</v>
      </c>
      <c r="E23" t="s">
        <v>19</v>
      </c>
      <c r="F23" t="str">
        <f>"123249"</f>
        <v>123249</v>
      </c>
      <c r="G23" t="str">
        <f>"123 249"</f>
        <v>123 249</v>
      </c>
    </row>
    <row r="24" spans="1:7">
      <c r="A24" t="s">
        <v>7</v>
      </c>
      <c r="B24" t="s">
        <v>8</v>
      </c>
      <c r="C24" t="str">
        <f>"62019"</f>
        <v>62019</v>
      </c>
      <c r="D24">
        <v>27</v>
      </c>
      <c r="E24" t="s">
        <v>19</v>
      </c>
      <c r="F24" t="str">
        <f>"132601"</f>
        <v>132601</v>
      </c>
      <c r="G24" t="str">
        <f>"132 601"</f>
        <v>132 601</v>
      </c>
    </row>
    <row r="25" spans="1:7">
      <c r="A25" t="s">
        <v>12</v>
      </c>
      <c r="B25" t="s">
        <v>8</v>
      </c>
      <c r="C25" t="str">
        <f>"62026"</f>
        <v>62026</v>
      </c>
      <c r="D25">
        <v>28</v>
      </c>
      <c r="E25" t="s">
        <v>19</v>
      </c>
      <c r="F25" t="str">
        <f>"121306"</f>
        <v>121306</v>
      </c>
      <c r="G25" t="str">
        <f>"121 306"</f>
        <v>121 306</v>
      </c>
    </row>
    <row r="26" spans="1:7">
      <c r="A26" t="s">
        <v>12</v>
      </c>
      <c r="B26" t="s">
        <v>8</v>
      </c>
      <c r="C26" t="str">
        <f>"62027"</f>
        <v>62027</v>
      </c>
      <c r="D26">
        <v>29</v>
      </c>
      <c r="E26" t="s">
        <v>19</v>
      </c>
      <c r="F26" t="str">
        <f>"121305"</f>
        <v>121305</v>
      </c>
      <c r="G26" t="str">
        <f>"121 305"</f>
        <v>121 305</v>
      </c>
    </row>
    <row r="27" spans="1:7">
      <c r="A27" t="s">
        <v>20</v>
      </c>
      <c r="B27" t="s">
        <v>8</v>
      </c>
      <c r="C27" t="str">
        <f>"62143"</f>
        <v>62143</v>
      </c>
      <c r="D27">
        <v>30</v>
      </c>
      <c r="E27" t="s">
        <v>19</v>
      </c>
      <c r="F27" t="str">
        <f>"265768"</f>
        <v>265768</v>
      </c>
      <c r="G27" t="str">
        <f>"265 768"</f>
        <v>265 768</v>
      </c>
    </row>
    <row r="28" spans="1:7">
      <c r="A28" t="s">
        <v>20</v>
      </c>
      <c r="B28" t="s">
        <v>8</v>
      </c>
      <c r="C28" t="str">
        <f>"62143"</f>
        <v>62143</v>
      </c>
      <c r="D28">
        <v>30</v>
      </c>
      <c r="E28" t="s">
        <v>19</v>
      </c>
      <c r="F28" t="str">
        <f>"1388823"</f>
        <v>1388823</v>
      </c>
      <c r="G28" t="str">
        <f>"1 388 823"</f>
        <v>1 388 823</v>
      </c>
    </row>
    <row r="29" spans="1:7">
      <c r="A29" t="s">
        <v>20</v>
      </c>
      <c r="B29" t="s">
        <v>8</v>
      </c>
      <c r="C29" t="str">
        <f>"62143"</f>
        <v>62143</v>
      </c>
      <c r="D29">
        <v>30</v>
      </c>
      <c r="E29" t="s">
        <v>19</v>
      </c>
      <c r="F29" t="str">
        <f>"137831"</f>
        <v>137831</v>
      </c>
      <c r="G29" t="str">
        <f>"137 831"</f>
        <v>137 831</v>
      </c>
    </row>
    <row r="30" spans="1:7">
      <c r="A30" t="s">
        <v>21</v>
      </c>
      <c r="B30" t="s">
        <v>8</v>
      </c>
      <c r="C30" t="str">
        <f t="shared" ref="C30:C47" si="0">"62144"</f>
        <v>62144</v>
      </c>
      <c r="D30">
        <v>31</v>
      </c>
      <c r="E30" t="s">
        <v>9</v>
      </c>
      <c r="F30" t="str">
        <f>"1394801"</f>
        <v>1394801</v>
      </c>
      <c r="G30" t="str">
        <f>"1 394 801"</f>
        <v>1 394 801</v>
      </c>
    </row>
    <row r="31" spans="1:7">
      <c r="A31" t="s">
        <v>21</v>
      </c>
      <c r="B31" t="s">
        <v>8</v>
      </c>
      <c r="C31" t="str">
        <f t="shared" si="0"/>
        <v>62144</v>
      </c>
      <c r="D31">
        <v>31</v>
      </c>
      <c r="E31" t="s">
        <v>9</v>
      </c>
      <c r="F31" t="str">
        <f>"1152351"</f>
        <v>1152351</v>
      </c>
      <c r="G31" t="str">
        <f>"1 152 351"</f>
        <v>1 152 351</v>
      </c>
    </row>
    <row r="32" spans="1:7">
      <c r="A32" t="s">
        <v>21</v>
      </c>
      <c r="B32" t="s">
        <v>8</v>
      </c>
      <c r="C32" t="str">
        <f t="shared" si="0"/>
        <v>62144</v>
      </c>
      <c r="D32">
        <v>31</v>
      </c>
      <c r="E32" t="s">
        <v>11</v>
      </c>
      <c r="F32" t="str">
        <f>"42538383"</f>
        <v>42538383</v>
      </c>
      <c r="G32" t="str">
        <f>"4253 8383"</f>
        <v>4253 8383</v>
      </c>
    </row>
    <row r="33" spans="1:7">
      <c r="A33" t="s">
        <v>21</v>
      </c>
      <c r="B33" t="s">
        <v>8</v>
      </c>
      <c r="C33" t="str">
        <f t="shared" si="0"/>
        <v>62144</v>
      </c>
      <c r="D33">
        <v>31</v>
      </c>
      <c r="E33" t="s">
        <v>11</v>
      </c>
      <c r="F33" t="str">
        <f>"93194578"</f>
        <v>93194578</v>
      </c>
      <c r="G33" t="str">
        <f>"9319 4578"</f>
        <v>9319 4578</v>
      </c>
    </row>
    <row r="34" spans="1:7">
      <c r="A34" t="s">
        <v>21</v>
      </c>
      <c r="B34" t="s">
        <v>8</v>
      </c>
      <c r="C34" t="str">
        <f t="shared" si="0"/>
        <v>62144</v>
      </c>
      <c r="D34">
        <v>31</v>
      </c>
      <c r="E34" t="s">
        <v>17</v>
      </c>
      <c r="F34" t="str">
        <f>"81467100123"</f>
        <v>81467100123</v>
      </c>
      <c r="G34" t="str">
        <f>"81.46710.0123"</f>
        <v>81.46710.0123</v>
      </c>
    </row>
    <row r="35" spans="1:7">
      <c r="A35" t="s">
        <v>21</v>
      </c>
      <c r="B35" t="s">
        <v>8</v>
      </c>
      <c r="C35" t="str">
        <f t="shared" si="0"/>
        <v>62144</v>
      </c>
      <c r="D35">
        <v>31</v>
      </c>
      <c r="E35" t="s">
        <v>18</v>
      </c>
      <c r="F35" t="str">
        <f>"0009922139"</f>
        <v>0009922139</v>
      </c>
      <c r="G35" t="str">
        <f>"000 992 21 39"</f>
        <v>000 992 21 39</v>
      </c>
    </row>
    <row r="36" spans="1:7">
      <c r="A36" t="s">
        <v>21</v>
      </c>
      <c r="B36" t="s">
        <v>8</v>
      </c>
      <c r="C36" t="str">
        <f t="shared" si="0"/>
        <v>62144</v>
      </c>
      <c r="D36">
        <v>31</v>
      </c>
      <c r="E36" t="s">
        <v>18</v>
      </c>
      <c r="F36" t="str">
        <f>"0003380250"</f>
        <v>0003380250</v>
      </c>
      <c r="G36" t="str">
        <f>"000 338 02 50"</f>
        <v>000 338 02 50</v>
      </c>
    </row>
    <row r="37" spans="1:7">
      <c r="A37" t="s">
        <v>21</v>
      </c>
      <c r="B37" t="s">
        <v>8</v>
      </c>
      <c r="C37" t="str">
        <f t="shared" si="0"/>
        <v>62144</v>
      </c>
      <c r="D37">
        <v>31</v>
      </c>
      <c r="E37" t="s">
        <v>18</v>
      </c>
      <c r="F37" t="str">
        <f>"0009922039"</f>
        <v>0009922039</v>
      </c>
      <c r="G37" t="str">
        <f>"000 992 20 39"</f>
        <v>000 992 20 39</v>
      </c>
    </row>
    <row r="38" spans="1:7">
      <c r="A38" t="s">
        <v>21</v>
      </c>
      <c r="B38" t="s">
        <v>8</v>
      </c>
      <c r="C38" t="str">
        <f t="shared" si="0"/>
        <v>62144</v>
      </c>
      <c r="D38">
        <v>31</v>
      </c>
      <c r="E38" t="s">
        <v>19</v>
      </c>
      <c r="F38" t="str">
        <f>"1426493"</f>
        <v>1426493</v>
      </c>
      <c r="G38" t="str">
        <f>"1 426 493"</f>
        <v>1 426 493</v>
      </c>
    </row>
    <row r="39" spans="1:7">
      <c r="A39" t="s">
        <v>21</v>
      </c>
      <c r="B39" t="s">
        <v>8</v>
      </c>
      <c r="C39" t="str">
        <f t="shared" si="0"/>
        <v>62144</v>
      </c>
      <c r="D39">
        <v>31</v>
      </c>
      <c r="E39" t="s">
        <v>19</v>
      </c>
      <c r="F39" t="str">
        <f>"1379192"</f>
        <v>1379192</v>
      </c>
      <c r="G39" t="str">
        <f>"1 379 192"</f>
        <v>1 379 192</v>
      </c>
    </row>
    <row r="40" spans="1:7">
      <c r="A40" t="s">
        <v>21</v>
      </c>
      <c r="B40" t="s">
        <v>8</v>
      </c>
      <c r="C40" t="str">
        <f t="shared" si="0"/>
        <v>62144</v>
      </c>
      <c r="D40">
        <v>31</v>
      </c>
      <c r="E40" t="s">
        <v>19</v>
      </c>
      <c r="F40" t="str">
        <f>"1897337"</f>
        <v>1897337</v>
      </c>
      <c r="G40" t="str">
        <f>"1 897 337"</f>
        <v>1 897 337</v>
      </c>
    </row>
    <row r="41" spans="1:7">
      <c r="A41" t="s">
        <v>21</v>
      </c>
      <c r="B41" t="s">
        <v>8</v>
      </c>
      <c r="C41" t="str">
        <f t="shared" si="0"/>
        <v>62144</v>
      </c>
      <c r="D41">
        <v>31</v>
      </c>
      <c r="E41" t="s">
        <v>19</v>
      </c>
      <c r="F41" t="str">
        <f>"1738376"</f>
        <v>1738376</v>
      </c>
      <c r="G41" t="str">
        <f>"1 738 376"</f>
        <v>1 738 376</v>
      </c>
    </row>
    <row r="42" spans="1:7">
      <c r="A42" t="s">
        <v>21</v>
      </c>
      <c r="B42" t="s">
        <v>8</v>
      </c>
      <c r="C42" t="str">
        <f t="shared" si="0"/>
        <v>62144</v>
      </c>
      <c r="D42">
        <v>31</v>
      </c>
      <c r="E42" t="s">
        <v>22</v>
      </c>
      <c r="F42" t="str">
        <f>"3092548"</f>
        <v>3092548</v>
      </c>
      <c r="G42" t="str">
        <f>"3 092 548"</f>
        <v>3 092 548</v>
      </c>
    </row>
    <row r="43" spans="1:7">
      <c r="A43" t="s">
        <v>21</v>
      </c>
      <c r="B43" t="s">
        <v>8</v>
      </c>
      <c r="C43" t="str">
        <f t="shared" si="0"/>
        <v>62144</v>
      </c>
      <c r="D43">
        <v>31</v>
      </c>
      <c r="E43" t="s">
        <v>22</v>
      </c>
      <c r="F43" t="str">
        <f>"21264203"</f>
        <v>21264203</v>
      </c>
      <c r="G43" t="str">
        <f>"21 264 203"</f>
        <v>21 264 203</v>
      </c>
    </row>
    <row r="44" spans="1:7">
      <c r="A44" t="s">
        <v>21</v>
      </c>
      <c r="B44" t="s">
        <v>8</v>
      </c>
      <c r="C44" t="str">
        <f t="shared" si="0"/>
        <v>62144</v>
      </c>
      <c r="D44">
        <v>31</v>
      </c>
      <c r="E44" t="s">
        <v>22</v>
      </c>
      <c r="F44" t="str">
        <f>"20937675"</f>
        <v>20937675</v>
      </c>
      <c r="G44" t="str">
        <f>"20 937 675"</f>
        <v>20 937 675</v>
      </c>
    </row>
    <row r="45" spans="1:7">
      <c r="A45" t="s">
        <v>21</v>
      </c>
      <c r="B45" t="s">
        <v>8</v>
      </c>
      <c r="C45" t="str">
        <f t="shared" si="0"/>
        <v>62144</v>
      </c>
      <c r="D45">
        <v>31</v>
      </c>
      <c r="E45" t="s">
        <v>23</v>
      </c>
      <c r="F45" t="str">
        <f>"5001853151"</f>
        <v>5001853151</v>
      </c>
      <c r="G45" t="str">
        <f>"50 01 853 151"</f>
        <v>50 01 853 151</v>
      </c>
    </row>
    <row r="46" spans="1:7">
      <c r="A46" t="s">
        <v>21</v>
      </c>
      <c r="B46" t="s">
        <v>8</v>
      </c>
      <c r="C46" t="str">
        <f t="shared" si="0"/>
        <v>62144</v>
      </c>
      <c r="D46">
        <v>31</v>
      </c>
      <c r="E46" t="s">
        <v>23</v>
      </c>
      <c r="F46" t="str">
        <f>"7421264203"</f>
        <v>7421264203</v>
      </c>
      <c r="G46" t="str">
        <f>"74 21 264 203"</f>
        <v>74 21 264 203</v>
      </c>
    </row>
    <row r="47" spans="1:7">
      <c r="A47" t="s">
        <v>21</v>
      </c>
      <c r="B47" t="s">
        <v>8</v>
      </c>
      <c r="C47" t="str">
        <f t="shared" si="0"/>
        <v>62144</v>
      </c>
      <c r="D47">
        <v>31</v>
      </c>
      <c r="E47" t="s">
        <v>23</v>
      </c>
      <c r="F47" t="str">
        <f>"5001872606"</f>
        <v>5001872606</v>
      </c>
      <c r="G47" t="str">
        <f>"50 01 872 606"</f>
        <v>50 01 872 606</v>
      </c>
    </row>
    <row r="48" spans="1:7">
      <c r="A48" t="s">
        <v>24</v>
      </c>
      <c r="B48" t="s">
        <v>8</v>
      </c>
      <c r="C48" t="str">
        <f>"62166KIT"</f>
        <v>62166KIT</v>
      </c>
      <c r="D48">
        <v>32</v>
      </c>
      <c r="E48" t="s">
        <v>19</v>
      </c>
      <c r="F48" t="str">
        <f>"355149S"</f>
        <v>355149S</v>
      </c>
      <c r="G48" t="str">
        <f>"355 149 S"</f>
        <v>355 149 S</v>
      </c>
    </row>
    <row r="49" spans="1:7">
      <c r="A49" t="s">
        <v>16</v>
      </c>
      <c r="B49" t="s">
        <v>8</v>
      </c>
      <c r="C49" t="str">
        <f>"62186KIT"</f>
        <v>62186KIT</v>
      </c>
      <c r="D49">
        <v>33</v>
      </c>
      <c r="E49" t="s">
        <v>19</v>
      </c>
      <c r="F49" t="str">
        <f>"550731"</f>
        <v>550731</v>
      </c>
      <c r="G49" t="str">
        <f>"550 731"</f>
        <v>550 731</v>
      </c>
    </row>
    <row r="50" spans="1:7">
      <c r="A50" t="s">
        <v>16</v>
      </c>
      <c r="B50" t="s">
        <v>8</v>
      </c>
      <c r="C50" t="str">
        <f>"62187KITSR"</f>
        <v>62187KITSR</v>
      </c>
      <c r="D50">
        <v>34</v>
      </c>
      <c r="E50" t="s">
        <v>19</v>
      </c>
      <c r="F50" t="str">
        <f>"550257"</f>
        <v>550257</v>
      </c>
      <c r="G50" t="str">
        <f>"550.257"</f>
        <v>550.257</v>
      </c>
    </row>
    <row r="51" spans="1:7">
      <c r="A51" t="s">
        <v>16</v>
      </c>
      <c r="B51" t="s">
        <v>8</v>
      </c>
      <c r="C51" t="str">
        <f>"62188KITSR"</f>
        <v>62188KITSR</v>
      </c>
      <c r="D51">
        <v>35</v>
      </c>
      <c r="E51" t="s">
        <v>19</v>
      </c>
      <c r="F51" t="str">
        <f>"550284"</f>
        <v>550284</v>
      </c>
      <c r="G51" t="str">
        <f>"550.284"</f>
        <v>550.284</v>
      </c>
    </row>
    <row r="52" spans="1:7">
      <c r="A52" t="s">
        <v>12</v>
      </c>
      <c r="B52" t="s">
        <v>8</v>
      </c>
      <c r="C52" t="str">
        <f>"50124"</f>
        <v>50124</v>
      </c>
      <c r="D52">
        <v>37</v>
      </c>
      <c r="E52" t="s">
        <v>18</v>
      </c>
      <c r="F52" t="str">
        <f>"PARTOF"</f>
        <v>PARTOF</v>
      </c>
      <c r="G52" t="str">
        <f>"Part of"</f>
        <v>Part of</v>
      </c>
    </row>
    <row r="53" spans="1:7">
      <c r="A53" t="s">
        <v>24</v>
      </c>
      <c r="B53" t="s">
        <v>8</v>
      </c>
      <c r="C53" t="str">
        <f>"62263KIT"</f>
        <v>62263KIT</v>
      </c>
      <c r="D53">
        <v>39</v>
      </c>
      <c r="E53" t="s">
        <v>19</v>
      </c>
      <c r="F53" t="str">
        <f>"255315S"</f>
        <v>255315S</v>
      </c>
      <c r="G53" t="str">
        <f>"255 315 S"</f>
        <v>255 315 S</v>
      </c>
    </row>
    <row r="54" spans="1:7">
      <c r="A54" t="s">
        <v>15</v>
      </c>
      <c r="B54" t="s">
        <v>8</v>
      </c>
      <c r="C54" t="str">
        <f>"62272"</f>
        <v>62272</v>
      </c>
      <c r="D54">
        <v>41</v>
      </c>
      <c r="E54" t="s">
        <v>19</v>
      </c>
      <c r="F54" t="str">
        <f>"1362710"</f>
        <v>1362710</v>
      </c>
      <c r="G54" t="str">
        <f>"1 362 710"</f>
        <v>1 362 710</v>
      </c>
    </row>
    <row r="55" spans="1:7">
      <c r="A55" t="s">
        <v>25</v>
      </c>
      <c r="B55" t="s">
        <v>8</v>
      </c>
      <c r="C55" t="str">
        <f>"68669"</f>
        <v>68669</v>
      </c>
      <c r="D55">
        <v>43</v>
      </c>
      <c r="E55" t="s">
        <v>22</v>
      </c>
      <c r="F55" t="str">
        <f>"6781560"</f>
        <v>6781560</v>
      </c>
      <c r="G55" t="str">
        <f>"6 781 560"</f>
        <v>6 781 560</v>
      </c>
    </row>
    <row r="56" spans="1:7">
      <c r="A56" t="s">
        <v>25</v>
      </c>
      <c r="B56" t="s">
        <v>8</v>
      </c>
      <c r="C56" t="str">
        <f>"68762"</f>
        <v>68762</v>
      </c>
      <c r="D56">
        <v>44</v>
      </c>
      <c r="E56" t="s">
        <v>22</v>
      </c>
      <c r="F56" t="str">
        <f>"963348"</f>
        <v>963348</v>
      </c>
      <c r="G56" t="str">
        <f>"963 348"</f>
        <v>963 348</v>
      </c>
    </row>
    <row r="57" spans="1:7">
      <c r="A57" t="s">
        <v>25</v>
      </c>
      <c r="B57" t="s">
        <v>8</v>
      </c>
      <c r="C57" t="str">
        <f>"68766"</f>
        <v>68766</v>
      </c>
      <c r="D57">
        <v>45</v>
      </c>
      <c r="E57" t="s">
        <v>22</v>
      </c>
      <c r="F57" t="str">
        <f>"6772290"</f>
        <v>6772290</v>
      </c>
      <c r="G57" t="str">
        <f>"6 772 290"</f>
        <v>6 772 290</v>
      </c>
    </row>
    <row r="58" spans="1:7">
      <c r="A58" t="s">
        <v>25</v>
      </c>
      <c r="B58" t="s">
        <v>8</v>
      </c>
      <c r="C58" t="str">
        <f>"68768"</f>
        <v>68768</v>
      </c>
      <c r="D58">
        <v>46</v>
      </c>
      <c r="E58" t="s">
        <v>22</v>
      </c>
      <c r="F58" t="str">
        <f>"6782622"</f>
        <v>6782622</v>
      </c>
      <c r="G58" t="str">
        <f>"6 782 622"</f>
        <v>6 782 622</v>
      </c>
    </row>
    <row r="59" spans="1:7">
      <c r="A59" t="s">
        <v>26</v>
      </c>
      <c r="B59" t="s">
        <v>8</v>
      </c>
      <c r="C59" t="str">
        <f>"68769R"</f>
        <v>68769R</v>
      </c>
      <c r="D59">
        <v>47</v>
      </c>
      <c r="E59" t="s">
        <v>22</v>
      </c>
      <c r="F59" t="str">
        <f>"1628396"</f>
        <v>1628396</v>
      </c>
      <c r="G59" t="str">
        <f>"1 628 396"</f>
        <v>1 628 396</v>
      </c>
    </row>
    <row r="60" spans="1:7">
      <c r="A60" t="s">
        <v>16</v>
      </c>
      <c r="B60" t="s">
        <v>8</v>
      </c>
      <c r="C60" t="str">
        <f>"6887KIT"</f>
        <v>6887KIT</v>
      </c>
      <c r="D60">
        <v>48</v>
      </c>
      <c r="E60" t="s">
        <v>23</v>
      </c>
      <c r="F60" t="str">
        <f>"5010630993S1"</f>
        <v>5010630993S1</v>
      </c>
      <c r="G60" t="str">
        <f>"50 10 630 993 S1"</f>
        <v>50 10 630 993 S1</v>
      </c>
    </row>
    <row r="61" spans="1:7">
      <c r="A61" t="s">
        <v>16</v>
      </c>
      <c r="B61" t="s">
        <v>8</v>
      </c>
      <c r="C61" t="str">
        <f>"6887KIT"</f>
        <v>6887KIT</v>
      </c>
      <c r="D61">
        <v>48</v>
      </c>
      <c r="E61" t="s">
        <v>23</v>
      </c>
      <c r="F61" t="str">
        <f>"5010630993"</f>
        <v>5010630993</v>
      </c>
      <c r="G61" t="str">
        <f>"50 10 630 993"</f>
        <v>50 10 630 993</v>
      </c>
    </row>
    <row r="62" spans="1:7">
      <c r="A62" t="s">
        <v>16</v>
      </c>
      <c r="B62" t="s">
        <v>8</v>
      </c>
      <c r="C62" t="str">
        <f>"6887KIT"</f>
        <v>6887KIT</v>
      </c>
      <c r="D62">
        <v>48</v>
      </c>
      <c r="E62" t="s">
        <v>23</v>
      </c>
      <c r="F62" t="str">
        <f>"5010216742S1"</f>
        <v>5010216742S1</v>
      </c>
      <c r="G62" t="str">
        <f>"50 10 216 742 S1"</f>
        <v>50 10 216 742 S1</v>
      </c>
    </row>
    <row r="63" spans="1:7">
      <c r="A63" t="s">
        <v>16</v>
      </c>
      <c r="B63" t="s">
        <v>8</v>
      </c>
      <c r="C63" t="str">
        <f>"6887KIT"</f>
        <v>6887KIT</v>
      </c>
      <c r="D63">
        <v>48</v>
      </c>
      <c r="E63" t="s">
        <v>23</v>
      </c>
      <c r="F63" t="str">
        <f>"5010216742"</f>
        <v>5010216742</v>
      </c>
      <c r="G63" t="str">
        <f>"50 10 216 742"</f>
        <v>50 10 216 742</v>
      </c>
    </row>
    <row r="64" spans="1:7">
      <c r="A64" t="s">
        <v>7</v>
      </c>
      <c r="B64" t="s">
        <v>8</v>
      </c>
      <c r="C64" t="str">
        <f>"68018"</f>
        <v>68018</v>
      </c>
      <c r="D64">
        <v>49</v>
      </c>
      <c r="E64" t="s">
        <v>22</v>
      </c>
      <c r="F64" t="str">
        <f>"192121"</f>
        <v>192121</v>
      </c>
      <c r="G64" t="str">
        <f>"192 121"</f>
        <v>192 121</v>
      </c>
    </row>
    <row r="65" spans="1:7">
      <c r="A65" t="s">
        <v>12</v>
      </c>
      <c r="B65" t="s">
        <v>8</v>
      </c>
      <c r="C65" t="str">
        <f>"68020"</f>
        <v>68020</v>
      </c>
      <c r="D65">
        <v>50</v>
      </c>
      <c r="E65" t="s">
        <v>22</v>
      </c>
      <c r="F65" t="str">
        <f>"21668"</f>
        <v>21668</v>
      </c>
      <c r="G65" t="str">
        <f>"21 668"</f>
        <v>21 668</v>
      </c>
    </row>
    <row r="66" spans="1:7">
      <c r="A66" t="s">
        <v>12</v>
      </c>
      <c r="B66" t="s">
        <v>8</v>
      </c>
      <c r="C66" t="str">
        <f>"68022"</f>
        <v>68022</v>
      </c>
      <c r="D66">
        <v>51</v>
      </c>
      <c r="E66" t="s">
        <v>22</v>
      </c>
      <c r="F66" t="str">
        <f>"192413"</f>
        <v>192413</v>
      </c>
      <c r="G66" t="str">
        <f>"192 413"</f>
        <v>192 413</v>
      </c>
    </row>
    <row r="67" spans="1:7">
      <c r="A67" t="s">
        <v>26</v>
      </c>
      <c r="B67" t="s">
        <v>8</v>
      </c>
      <c r="C67" t="str">
        <f>"68029"</f>
        <v>68029</v>
      </c>
      <c r="D67">
        <v>52</v>
      </c>
      <c r="E67" t="s">
        <v>22</v>
      </c>
      <c r="F67" t="str">
        <f>"192123"</f>
        <v>192123</v>
      </c>
      <c r="G67" t="str">
        <f>"192 123"</f>
        <v>192 123</v>
      </c>
    </row>
    <row r="68" spans="1:7">
      <c r="A68" t="s">
        <v>25</v>
      </c>
      <c r="B68" t="s">
        <v>8</v>
      </c>
      <c r="C68" t="str">
        <f>"68061"</f>
        <v>68061</v>
      </c>
      <c r="D68">
        <v>53</v>
      </c>
      <c r="E68" t="s">
        <v>22</v>
      </c>
      <c r="F68" t="str">
        <f>"343348"</f>
        <v>343348</v>
      </c>
      <c r="G68" t="str">
        <f>"343 348"</f>
        <v>343 348</v>
      </c>
    </row>
    <row r="69" spans="1:7">
      <c r="A69" t="s">
        <v>16</v>
      </c>
      <c r="B69" t="s">
        <v>8</v>
      </c>
      <c r="C69" t="str">
        <f>"68280KITSR"</f>
        <v>68280KITSR</v>
      </c>
      <c r="D69">
        <v>58</v>
      </c>
      <c r="E69" t="s">
        <v>22</v>
      </c>
      <c r="F69" t="str">
        <f>"2760304"</f>
        <v>2760304</v>
      </c>
      <c r="G69" t="str">
        <f>"276030-4"</f>
        <v>276030-4</v>
      </c>
    </row>
    <row r="70" spans="1:7">
      <c r="A70" t="s">
        <v>27</v>
      </c>
      <c r="B70" t="s">
        <v>8</v>
      </c>
      <c r="C70" t="str">
        <f>"68282R"</f>
        <v>68282R</v>
      </c>
      <c r="D70">
        <v>59</v>
      </c>
      <c r="E70" t="s">
        <v>22</v>
      </c>
      <c r="F70" t="str">
        <f>"1588222"</f>
        <v>1588222</v>
      </c>
      <c r="G70" t="str">
        <f>"1 588 222"</f>
        <v>1 588 222</v>
      </c>
    </row>
    <row r="71" spans="1:7">
      <c r="A71" t="s">
        <v>28</v>
      </c>
      <c r="B71" t="s">
        <v>8</v>
      </c>
      <c r="C71" t="str">
        <f>"68457"</f>
        <v>68457</v>
      </c>
      <c r="D71">
        <v>64</v>
      </c>
      <c r="E71" t="s">
        <v>22</v>
      </c>
      <c r="F71" t="str">
        <f>"1591045"</f>
        <v>1591045</v>
      </c>
      <c r="G71" t="str">
        <f>"1 591 045"</f>
        <v>1 591 045</v>
      </c>
    </row>
    <row r="72" spans="1:7">
      <c r="A72" t="s">
        <v>26</v>
      </c>
      <c r="B72" t="s">
        <v>8</v>
      </c>
      <c r="C72" t="str">
        <f>"68529"</f>
        <v>68529</v>
      </c>
      <c r="D72">
        <v>65</v>
      </c>
      <c r="E72" t="s">
        <v>22</v>
      </c>
      <c r="F72" t="str">
        <f>"943403"</f>
        <v>943403</v>
      </c>
      <c r="G72" t="str">
        <f>"943 403"</f>
        <v>943 403</v>
      </c>
    </row>
    <row r="73" spans="1:7">
      <c r="A73" t="s">
        <v>29</v>
      </c>
      <c r="B73" t="s">
        <v>8</v>
      </c>
      <c r="C73" t="str">
        <f>"68557"</f>
        <v>68557</v>
      </c>
      <c r="D73">
        <v>66</v>
      </c>
      <c r="E73" t="s">
        <v>22</v>
      </c>
      <c r="F73" t="str">
        <f>"971088"</f>
        <v>971088</v>
      </c>
      <c r="G73" t="str">
        <f>"971 088"</f>
        <v>971 088</v>
      </c>
    </row>
    <row r="74" spans="1:7">
      <c r="A74" t="s">
        <v>29</v>
      </c>
      <c r="B74" t="s">
        <v>8</v>
      </c>
      <c r="C74" t="str">
        <f>"68557"</f>
        <v>68557</v>
      </c>
      <c r="D74">
        <v>66</v>
      </c>
      <c r="E74" t="s">
        <v>22</v>
      </c>
      <c r="F74" t="str">
        <f>"947342"</f>
        <v>947342</v>
      </c>
      <c r="G74" t="str">
        <f>"947 342"</f>
        <v>947 342</v>
      </c>
    </row>
    <row r="75" spans="1:7">
      <c r="A75" t="s">
        <v>29</v>
      </c>
      <c r="B75" t="s">
        <v>8</v>
      </c>
      <c r="C75" t="str">
        <f>"68557"</f>
        <v>68557</v>
      </c>
      <c r="D75">
        <v>66</v>
      </c>
      <c r="E75" t="s">
        <v>23</v>
      </c>
      <c r="F75" t="str">
        <f>"7400971088"</f>
        <v>7400971088</v>
      </c>
      <c r="G75" t="str">
        <f>"74 00 971 088"</f>
        <v>74 00 971 088</v>
      </c>
    </row>
    <row r="76" spans="1:7">
      <c r="A76" t="s">
        <v>25</v>
      </c>
      <c r="B76" t="s">
        <v>8</v>
      </c>
      <c r="C76" t="str">
        <f>"68561"</f>
        <v>68561</v>
      </c>
      <c r="D76">
        <v>67</v>
      </c>
      <c r="E76" t="s">
        <v>22</v>
      </c>
      <c r="F76" t="str">
        <f>"1501677"</f>
        <v>1501677</v>
      </c>
      <c r="G76" t="str">
        <f>"1 501 677"</f>
        <v>1 501 677</v>
      </c>
    </row>
    <row r="77" spans="1:7">
      <c r="A77" t="s">
        <v>26</v>
      </c>
      <c r="B77" t="s">
        <v>8</v>
      </c>
      <c r="C77" t="str">
        <f>"68565R"</f>
        <v>68565R</v>
      </c>
      <c r="D77">
        <v>69</v>
      </c>
      <c r="E77" t="s">
        <v>22</v>
      </c>
      <c r="F77" t="str">
        <f>"941916"</f>
        <v>941916</v>
      </c>
      <c r="G77" t="str">
        <f>"941 916"</f>
        <v>941 916</v>
      </c>
    </row>
    <row r="78" spans="1:7">
      <c r="A78" t="s">
        <v>25</v>
      </c>
      <c r="B78" t="s">
        <v>8</v>
      </c>
      <c r="C78" t="str">
        <f>"68566"</f>
        <v>68566</v>
      </c>
      <c r="D78">
        <v>70</v>
      </c>
      <c r="E78" t="s">
        <v>22</v>
      </c>
      <c r="F78" t="str">
        <f>"1598764"</f>
        <v>1598764</v>
      </c>
      <c r="G78" t="str">
        <f>"1 598 764"</f>
        <v>1 598 764</v>
      </c>
    </row>
    <row r="79" spans="1:7">
      <c r="A79" t="s">
        <v>25</v>
      </c>
      <c r="B79" t="s">
        <v>8</v>
      </c>
      <c r="C79" t="str">
        <f>"68566"</f>
        <v>68566</v>
      </c>
      <c r="D79">
        <v>70</v>
      </c>
      <c r="E79" t="s">
        <v>22</v>
      </c>
      <c r="F79" t="str">
        <f>"1576943"</f>
        <v>1576943</v>
      </c>
      <c r="G79" t="str">
        <f>"1 576 943"</f>
        <v>1 576 943</v>
      </c>
    </row>
    <row r="80" spans="1:7">
      <c r="A80" t="s">
        <v>24</v>
      </c>
      <c r="B80" t="s">
        <v>8</v>
      </c>
      <c r="C80" t="str">
        <f>"68566KIT"</f>
        <v>68566KIT</v>
      </c>
      <c r="D80">
        <v>71</v>
      </c>
      <c r="E80" t="s">
        <v>22</v>
      </c>
      <c r="F80" t="str">
        <f>"1576943S"</f>
        <v>1576943S</v>
      </c>
      <c r="G80" t="str">
        <f>"1 576 943 S"</f>
        <v>1 576 943 S</v>
      </c>
    </row>
    <row r="81" spans="1:7">
      <c r="A81" t="s">
        <v>24</v>
      </c>
      <c r="B81" t="s">
        <v>8</v>
      </c>
      <c r="C81" t="str">
        <f>"68566KIT"</f>
        <v>68566KIT</v>
      </c>
      <c r="D81">
        <v>71</v>
      </c>
      <c r="E81" t="s">
        <v>22</v>
      </c>
      <c r="F81" t="str">
        <f>"1598764S"</f>
        <v>1598764S</v>
      </c>
      <c r="G81" t="str">
        <f>"1 598 764 S"</f>
        <v>1 598 764 S</v>
      </c>
    </row>
    <row r="82" spans="1:7">
      <c r="A82" t="s">
        <v>30</v>
      </c>
      <c r="B82" t="s">
        <v>8</v>
      </c>
      <c r="C82" t="str">
        <f>"835300"</f>
        <v>835300</v>
      </c>
      <c r="D82">
        <v>72</v>
      </c>
      <c r="E82" t="s">
        <v>31</v>
      </c>
      <c r="F82" t="str">
        <f>"51804552"</f>
        <v>51804552</v>
      </c>
      <c r="G82" t="str">
        <f>"518 04 552"</f>
        <v>518 04 552</v>
      </c>
    </row>
    <row r="83" spans="1:7">
      <c r="A83" t="s">
        <v>21</v>
      </c>
      <c r="B83" t="s">
        <v>8</v>
      </c>
      <c r="C83" t="str">
        <f>"93134"</f>
        <v>93134</v>
      </c>
      <c r="D83">
        <v>73</v>
      </c>
      <c r="E83" t="s">
        <v>32</v>
      </c>
      <c r="F83" t="str">
        <f>"52037536"</f>
        <v>52037536</v>
      </c>
      <c r="G83" t="str">
        <f>"52037 536"</f>
        <v>52037 536</v>
      </c>
    </row>
    <row r="84" spans="1:7">
      <c r="A84" t="s">
        <v>21</v>
      </c>
      <c r="B84" t="s">
        <v>8</v>
      </c>
      <c r="C84" t="str">
        <f>"93134"</f>
        <v>93134</v>
      </c>
      <c r="D84">
        <v>73</v>
      </c>
      <c r="E84" t="s">
        <v>32</v>
      </c>
      <c r="F84" t="str">
        <f>"52037536AC"</f>
        <v>52037536AC</v>
      </c>
      <c r="G84" t="str">
        <f>"52037 536AC"</f>
        <v>52037 536AC</v>
      </c>
    </row>
    <row r="85" spans="1:7">
      <c r="A85" t="s">
        <v>33</v>
      </c>
      <c r="B85" t="s">
        <v>34</v>
      </c>
      <c r="C85" t="str">
        <f>"01131"</f>
        <v>01131</v>
      </c>
      <c r="D85">
        <v>74</v>
      </c>
      <c r="E85" t="s">
        <v>35</v>
      </c>
      <c r="F85" t="str">
        <f>"440607493R"</f>
        <v>440607493R</v>
      </c>
      <c r="G85" t="str">
        <f>"440607493R"</f>
        <v>440607493R</v>
      </c>
    </row>
    <row r="86" spans="1:7">
      <c r="A86" t="s">
        <v>33</v>
      </c>
      <c r="B86" t="s">
        <v>34</v>
      </c>
      <c r="C86" t="str">
        <f>"01144"</f>
        <v>01144</v>
      </c>
      <c r="D86">
        <v>75</v>
      </c>
      <c r="E86" t="s">
        <v>36</v>
      </c>
      <c r="F86" t="str">
        <f>"S213502080"</f>
        <v>S213502080</v>
      </c>
      <c r="G86" t="str">
        <f>"S213502080"</f>
        <v>S213502080</v>
      </c>
    </row>
    <row r="87" spans="1:7">
      <c r="A87" t="s">
        <v>33</v>
      </c>
      <c r="B87" t="s">
        <v>34</v>
      </c>
      <c r="C87" t="str">
        <f>"01145"</f>
        <v>01145</v>
      </c>
      <c r="D87">
        <v>76</v>
      </c>
      <c r="E87" t="s">
        <v>36</v>
      </c>
      <c r="F87" t="str">
        <f>"S216GN3502080"</f>
        <v>S216GN3502080</v>
      </c>
      <c r="G87" t="str">
        <f>"S216GN3502080"</f>
        <v>S216GN3502080</v>
      </c>
    </row>
    <row r="88" spans="1:7">
      <c r="A88" t="s">
        <v>33</v>
      </c>
      <c r="B88" t="s">
        <v>34</v>
      </c>
      <c r="C88" t="str">
        <f t="shared" ref="C88:C99" si="1">"01165"</f>
        <v>01165</v>
      </c>
      <c r="D88">
        <v>77</v>
      </c>
      <c r="E88" t="s">
        <v>37</v>
      </c>
      <c r="F88" t="str">
        <f>"587100419"</f>
        <v>587100419</v>
      </c>
      <c r="G88" t="str">
        <f>"587100419"</f>
        <v>587100419</v>
      </c>
    </row>
    <row r="89" spans="1:7">
      <c r="A89" t="s">
        <v>33</v>
      </c>
      <c r="B89" t="s">
        <v>34</v>
      </c>
      <c r="C89" t="str">
        <f t="shared" si="1"/>
        <v>01165</v>
      </c>
      <c r="D89">
        <v>77</v>
      </c>
      <c r="E89" t="s">
        <v>37</v>
      </c>
      <c r="F89" t="str">
        <f>"587831774"</f>
        <v>587831774</v>
      </c>
      <c r="G89" t="str">
        <f>"587831774"</f>
        <v>587831774</v>
      </c>
    </row>
    <row r="90" spans="1:7">
      <c r="A90" t="s">
        <v>33</v>
      </c>
      <c r="B90" t="s">
        <v>34</v>
      </c>
      <c r="C90" t="str">
        <f t="shared" si="1"/>
        <v>01165</v>
      </c>
      <c r="D90">
        <v>77</v>
      </c>
      <c r="E90" t="s">
        <v>37</v>
      </c>
      <c r="F90" t="str">
        <f>"5871001950"</f>
        <v>5871001950</v>
      </c>
      <c r="G90" t="str">
        <f>"5871001950"</f>
        <v>5871001950</v>
      </c>
    </row>
    <row r="91" spans="1:7">
      <c r="A91" t="s">
        <v>33</v>
      </c>
      <c r="B91" t="s">
        <v>34</v>
      </c>
      <c r="C91" t="str">
        <f t="shared" si="1"/>
        <v>01165</v>
      </c>
      <c r="D91">
        <v>77</v>
      </c>
      <c r="E91" t="s">
        <v>37</v>
      </c>
      <c r="F91" t="str">
        <f>"587100194"</f>
        <v>587100194</v>
      </c>
      <c r="G91" t="str">
        <f>"587100194"</f>
        <v>587100194</v>
      </c>
    </row>
    <row r="92" spans="1:7">
      <c r="A92" t="s">
        <v>33</v>
      </c>
      <c r="B92" t="s">
        <v>34</v>
      </c>
      <c r="C92" t="str">
        <f t="shared" si="1"/>
        <v>01165</v>
      </c>
      <c r="D92">
        <v>77</v>
      </c>
      <c r="E92" t="s">
        <v>37</v>
      </c>
      <c r="F92" t="str">
        <f>"587100171"</f>
        <v>587100171</v>
      </c>
      <c r="G92" t="str">
        <f>"587100171"</f>
        <v>587100171</v>
      </c>
    </row>
    <row r="93" spans="1:7">
      <c r="A93" t="s">
        <v>33</v>
      </c>
      <c r="B93" t="s">
        <v>34</v>
      </c>
      <c r="C93" t="str">
        <f t="shared" si="1"/>
        <v>01165</v>
      </c>
      <c r="D93">
        <v>77</v>
      </c>
      <c r="E93" t="s">
        <v>37</v>
      </c>
      <c r="F93" t="str">
        <f>"4406089TA2"</f>
        <v>4406089TA2</v>
      </c>
      <c r="G93" t="str">
        <f>"4406089TA2"</f>
        <v>4406089TA2</v>
      </c>
    </row>
    <row r="94" spans="1:7">
      <c r="A94" t="s">
        <v>33</v>
      </c>
      <c r="B94" t="s">
        <v>34</v>
      </c>
      <c r="C94" t="str">
        <f t="shared" si="1"/>
        <v>01165</v>
      </c>
      <c r="D94">
        <v>77</v>
      </c>
      <c r="E94" t="s">
        <v>37</v>
      </c>
      <c r="F94" t="str">
        <f>"8972010610"</f>
        <v>8972010610</v>
      </c>
      <c r="G94" t="str">
        <f>"8972010610"</f>
        <v>8972010610</v>
      </c>
    </row>
    <row r="95" spans="1:7">
      <c r="A95" t="s">
        <v>33</v>
      </c>
      <c r="B95" t="s">
        <v>34</v>
      </c>
      <c r="C95" t="str">
        <f t="shared" si="1"/>
        <v>01165</v>
      </c>
      <c r="D95">
        <v>77</v>
      </c>
      <c r="E95" t="s">
        <v>37</v>
      </c>
      <c r="F95" t="str">
        <f>"89720106"</f>
        <v>89720106</v>
      </c>
      <c r="G95" t="str">
        <f>"89720106"</f>
        <v>89720106</v>
      </c>
    </row>
    <row r="96" spans="1:7">
      <c r="A96" t="s">
        <v>33</v>
      </c>
      <c r="B96" t="s">
        <v>34</v>
      </c>
      <c r="C96" t="str">
        <f t="shared" si="1"/>
        <v>01165</v>
      </c>
      <c r="D96">
        <v>77</v>
      </c>
      <c r="E96" t="s">
        <v>37</v>
      </c>
      <c r="F96" t="str">
        <f>"4106089TB7"</f>
        <v>4106089TB7</v>
      </c>
      <c r="G96" t="str">
        <f>"4106089TB7"</f>
        <v>4106089TB7</v>
      </c>
    </row>
    <row r="97" spans="1:7">
      <c r="A97" t="s">
        <v>33</v>
      </c>
      <c r="B97" t="s">
        <v>34</v>
      </c>
      <c r="C97" t="str">
        <f t="shared" si="1"/>
        <v>01165</v>
      </c>
      <c r="D97">
        <v>77</v>
      </c>
      <c r="E97" t="s">
        <v>37</v>
      </c>
      <c r="F97" t="str">
        <f>"89709450"</f>
        <v>89709450</v>
      </c>
      <c r="G97" t="str">
        <f>"89709450"</f>
        <v>89709450</v>
      </c>
    </row>
    <row r="98" spans="1:7">
      <c r="A98" t="s">
        <v>33</v>
      </c>
      <c r="B98" t="s">
        <v>34</v>
      </c>
      <c r="C98" t="str">
        <f t="shared" si="1"/>
        <v>01165</v>
      </c>
      <c r="D98">
        <v>77</v>
      </c>
      <c r="E98" t="s">
        <v>37</v>
      </c>
      <c r="F98" t="str">
        <f>"897063358"</f>
        <v>897063358</v>
      </c>
      <c r="G98" t="str">
        <f>"897063358"</f>
        <v>897063358</v>
      </c>
    </row>
    <row r="99" spans="1:7">
      <c r="A99" t="s">
        <v>33</v>
      </c>
      <c r="B99" t="s">
        <v>34</v>
      </c>
      <c r="C99" t="str">
        <f t="shared" si="1"/>
        <v>01165</v>
      </c>
      <c r="D99">
        <v>77</v>
      </c>
      <c r="E99" t="s">
        <v>37</v>
      </c>
      <c r="F99" t="str">
        <f>"4106089TB5"</f>
        <v>4106089TB5</v>
      </c>
      <c r="G99" t="str">
        <f>"4106089TB5"</f>
        <v>4106089TB5</v>
      </c>
    </row>
    <row r="100" spans="1:7">
      <c r="A100" t="s">
        <v>33</v>
      </c>
      <c r="B100" t="s">
        <v>34</v>
      </c>
      <c r="C100" t="str">
        <f>"01167"</f>
        <v>01167</v>
      </c>
      <c r="D100">
        <v>79</v>
      </c>
      <c r="E100" t="s">
        <v>38</v>
      </c>
      <c r="F100" t="str">
        <f>"583501YA00"</f>
        <v>583501YA00</v>
      </c>
      <c r="G100" t="str">
        <f>"583501YA00"</f>
        <v>583501YA00</v>
      </c>
    </row>
    <row r="101" spans="1:7">
      <c r="A101" t="s">
        <v>33</v>
      </c>
      <c r="B101" t="s">
        <v>34</v>
      </c>
      <c r="C101" t="str">
        <f>"01168"</f>
        <v>01168</v>
      </c>
      <c r="D101">
        <v>80</v>
      </c>
      <c r="E101" t="s">
        <v>39</v>
      </c>
      <c r="F101" t="str">
        <f>"95017074"</f>
        <v>95017074</v>
      </c>
      <c r="G101" t="str">
        <f>"95017074"</f>
        <v>95017074</v>
      </c>
    </row>
    <row r="102" spans="1:7">
      <c r="A102" t="s">
        <v>33</v>
      </c>
      <c r="B102" t="s">
        <v>34</v>
      </c>
      <c r="C102" t="str">
        <f>"01169"</f>
        <v>01169</v>
      </c>
      <c r="D102">
        <v>81</v>
      </c>
      <c r="E102" t="s">
        <v>40</v>
      </c>
      <c r="F102" t="str">
        <f>"583504HA00"</f>
        <v>583504HA00</v>
      </c>
      <c r="G102" t="str">
        <f>"583504HA00"</f>
        <v>583504HA00</v>
      </c>
    </row>
    <row r="103" spans="1:7">
      <c r="A103" t="s">
        <v>33</v>
      </c>
      <c r="B103" t="s">
        <v>34</v>
      </c>
      <c r="C103" t="str">
        <f>"01169"</f>
        <v>01169</v>
      </c>
      <c r="D103">
        <v>81</v>
      </c>
      <c r="E103" t="s">
        <v>40</v>
      </c>
      <c r="F103" t="str">
        <f>"583054HA00"</f>
        <v>583054HA00</v>
      </c>
      <c r="G103" t="str">
        <f>"583054HA00"</f>
        <v>583054HA00</v>
      </c>
    </row>
    <row r="104" spans="1:7">
      <c r="A104" t="s">
        <v>33</v>
      </c>
      <c r="B104" t="s">
        <v>34</v>
      </c>
      <c r="C104" t="str">
        <f>"01171"</f>
        <v>01171</v>
      </c>
      <c r="D104">
        <v>82</v>
      </c>
      <c r="E104" t="s">
        <v>37</v>
      </c>
      <c r="F104" t="str">
        <f>"5878322570"</f>
        <v>5878322570</v>
      </c>
      <c r="G104" t="str">
        <f>"5878322570"</f>
        <v>5878322570</v>
      </c>
    </row>
    <row r="105" spans="1:7">
      <c r="A105" t="s">
        <v>33</v>
      </c>
      <c r="B105" t="s">
        <v>34</v>
      </c>
      <c r="C105" t="str">
        <f>"01173"</f>
        <v>01173</v>
      </c>
      <c r="D105">
        <v>84</v>
      </c>
      <c r="E105" t="s">
        <v>41</v>
      </c>
      <c r="F105" t="str">
        <f>"4659047020"</f>
        <v>4659047020</v>
      </c>
      <c r="G105" t="str">
        <f>"4659047020"</f>
        <v>4659047020</v>
      </c>
    </row>
    <row r="106" spans="1:7">
      <c r="A106" t="s">
        <v>33</v>
      </c>
      <c r="B106" t="s">
        <v>34</v>
      </c>
      <c r="C106" t="str">
        <f>"01173"</f>
        <v>01173</v>
      </c>
      <c r="D106">
        <v>84</v>
      </c>
      <c r="E106" t="s">
        <v>41</v>
      </c>
      <c r="F106" t="str">
        <f>"4655047020"</f>
        <v>4655047020</v>
      </c>
      <c r="G106" t="str">
        <f>"4655047020"</f>
        <v>4655047020</v>
      </c>
    </row>
    <row r="107" spans="1:7">
      <c r="A107" t="s">
        <v>33</v>
      </c>
      <c r="B107" t="s">
        <v>34</v>
      </c>
      <c r="C107" t="str">
        <f>"01174"</f>
        <v>01174</v>
      </c>
      <c r="D107">
        <v>85</v>
      </c>
      <c r="E107" t="s">
        <v>41</v>
      </c>
      <c r="F107" t="str">
        <f>"4654033030"</f>
        <v>4654033030</v>
      </c>
      <c r="G107" t="str">
        <f>"4654033030"</f>
        <v>4654033030</v>
      </c>
    </row>
    <row r="108" spans="1:7">
      <c r="A108" t="s">
        <v>42</v>
      </c>
      <c r="B108" t="s">
        <v>34</v>
      </c>
      <c r="C108" t="str">
        <f t="shared" ref="C108:C113" si="2">"05P1168K"</f>
        <v>05P1168K</v>
      </c>
      <c r="D108">
        <v>95</v>
      </c>
      <c r="E108" t="s">
        <v>18</v>
      </c>
      <c r="F108" t="str">
        <f>"0004215010"</f>
        <v>0004215010</v>
      </c>
      <c r="G108" t="str">
        <f>"0004215010"</f>
        <v>0004215010</v>
      </c>
    </row>
    <row r="109" spans="1:7">
      <c r="A109" t="s">
        <v>42</v>
      </c>
      <c r="B109" t="s">
        <v>34</v>
      </c>
      <c r="C109" t="str">
        <f t="shared" si="2"/>
        <v>05P1168K</v>
      </c>
      <c r="D109">
        <v>95</v>
      </c>
      <c r="E109" t="s">
        <v>18</v>
      </c>
      <c r="F109" t="str">
        <f>"A0044201320"</f>
        <v>A0044201320</v>
      </c>
      <c r="G109" t="str">
        <f>"A0044201320"</f>
        <v>A0044201320</v>
      </c>
    </row>
    <row r="110" spans="1:7">
      <c r="A110" t="s">
        <v>42</v>
      </c>
      <c r="B110" t="s">
        <v>34</v>
      </c>
      <c r="C110" t="str">
        <f t="shared" si="2"/>
        <v>05P1168K</v>
      </c>
      <c r="D110">
        <v>95</v>
      </c>
      <c r="E110" t="s">
        <v>18</v>
      </c>
      <c r="F110" t="str">
        <f>"0004210810"</f>
        <v>0004210810</v>
      </c>
      <c r="G110" t="str">
        <f>"0004210810"</f>
        <v>0004210810</v>
      </c>
    </row>
    <row r="111" spans="1:7">
      <c r="A111" t="s">
        <v>42</v>
      </c>
      <c r="B111" t="s">
        <v>34</v>
      </c>
      <c r="C111" t="str">
        <f t="shared" si="2"/>
        <v>05P1168K</v>
      </c>
      <c r="D111">
        <v>95</v>
      </c>
      <c r="E111" t="s">
        <v>18</v>
      </c>
      <c r="F111" t="str">
        <f>"A0024207820"</f>
        <v>A0024207820</v>
      </c>
      <c r="G111" t="str">
        <f>"A0024207820"</f>
        <v>A0024207820</v>
      </c>
    </row>
    <row r="112" spans="1:7">
      <c r="A112" t="s">
        <v>42</v>
      </c>
      <c r="B112" t="s">
        <v>34</v>
      </c>
      <c r="C112" t="str">
        <f t="shared" si="2"/>
        <v>05P1168K</v>
      </c>
      <c r="D112">
        <v>95</v>
      </c>
      <c r="E112" t="s">
        <v>18</v>
      </c>
      <c r="F112" t="str">
        <f>"0004210710"</f>
        <v>0004210710</v>
      </c>
      <c r="G112" t="str">
        <f>"0004210710"</f>
        <v>0004210710</v>
      </c>
    </row>
    <row r="113" spans="1:7">
      <c r="A113" t="s">
        <v>42</v>
      </c>
      <c r="B113" t="s">
        <v>34</v>
      </c>
      <c r="C113" t="str">
        <f t="shared" si="2"/>
        <v>05P1168K</v>
      </c>
      <c r="D113">
        <v>95</v>
      </c>
      <c r="E113" t="s">
        <v>18</v>
      </c>
      <c r="F113" t="str">
        <f>"0024207820"</f>
        <v>0024207820</v>
      </c>
      <c r="G113" t="str">
        <f>"0024207820"</f>
        <v>0024207820</v>
      </c>
    </row>
    <row r="114" spans="1:7">
      <c r="A114" t="s">
        <v>42</v>
      </c>
      <c r="B114" t="s">
        <v>34</v>
      </c>
      <c r="C114" t="str">
        <f t="shared" ref="C114:C122" si="3">"05P1169K"</f>
        <v>05P1169K</v>
      </c>
      <c r="D114">
        <v>96</v>
      </c>
      <c r="E114" t="s">
        <v>18</v>
      </c>
      <c r="F114" t="str">
        <f>"0034201120"</f>
        <v>0034201120</v>
      </c>
      <c r="G114" t="str">
        <f>"0034201120"</f>
        <v>0034201120</v>
      </c>
    </row>
    <row r="115" spans="1:7">
      <c r="A115" t="s">
        <v>42</v>
      </c>
      <c r="B115" t="s">
        <v>34</v>
      </c>
      <c r="C115" t="str">
        <f t="shared" si="3"/>
        <v>05P1169K</v>
      </c>
      <c r="D115">
        <v>96</v>
      </c>
      <c r="E115" t="s">
        <v>18</v>
      </c>
      <c r="F115" t="str">
        <f>"0014210510"</f>
        <v>0014210510</v>
      </c>
      <c r="G115" t="str">
        <f>"0014210510"</f>
        <v>0014210510</v>
      </c>
    </row>
    <row r="116" spans="1:7">
      <c r="A116" t="s">
        <v>42</v>
      </c>
      <c r="B116" t="s">
        <v>34</v>
      </c>
      <c r="C116" t="str">
        <f t="shared" si="3"/>
        <v>05P1169K</v>
      </c>
      <c r="D116">
        <v>96</v>
      </c>
      <c r="E116" t="s">
        <v>18</v>
      </c>
      <c r="F116" t="str">
        <f>"0014212610"</f>
        <v>0014212610</v>
      </c>
      <c r="G116" t="str">
        <f>"0014212610"</f>
        <v>0014212610</v>
      </c>
    </row>
    <row r="117" spans="1:7">
      <c r="A117" t="s">
        <v>42</v>
      </c>
      <c r="B117" t="s">
        <v>34</v>
      </c>
      <c r="C117" t="str">
        <f t="shared" si="3"/>
        <v>05P1169K</v>
      </c>
      <c r="D117">
        <v>96</v>
      </c>
      <c r="E117" t="s">
        <v>18</v>
      </c>
      <c r="F117" t="str">
        <f>"0004211210"</f>
        <v>0004211210</v>
      </c>
      <c r="G117" t="str">
        <f>"0004211210"</f>
        <v>0004211210</v>
      </c>
    </row>
    <row r="118" spans="1:7">
      <c r="A118" t="s">
        <v>42</v>
      </c>
      <c r="B118" t="s">
        <v>34</v>
      </c>
      <c r="C118" t="str">
        <f t="shared" si="3"/>
        <v>05P1169K</v>
      </c>
      <c r="D118">
        <v>96</v>
      </c>
      <c r="E118" t="s">
        <v>18</v>
      </c>
      <c r="F118" t="str">
        <f>"0014212510"</f>
        <v>0014212510</v>
      </c>
      <c r="G118" t="str">
        <f>"0014212510"</f>
        <v>0014212510</v>
      </c>
    </row>
    <row r="119" spans="1:7">
      <c r="A119" t="s">
        <v>42</v>
      </c>
      <c r="B119" t="s">
        <v>34</v>
      </c>
      <c r="C119" t="str">
        <f t="shared" si="3"/>
        <v>05P1169K</v>
      </c>
      <c r="D119">
        <v>96</v>
      </c>
      <c r="E119" t="s">
        <v>18</v>
      </c>
      <c r="F119" t="str">
        <f>"0004211010"</f>
        <v>0004211010</v>
      </c>
      <c r="G119" t="str">
        <f>"0004211010"</f>
        <v>0004211010</v>
      </c>
    </row>
    <row r="120" spans="1:7">
      <c r="A120" t="s">
        <v>42</v>
      </c>
      <c r="B120" t="s">
        <v>34</v>
      </c>
      <c r="C120" t="str">
        <f t="shared" si="3"/>
        <v>05P1169K</v>
      </c>
      <c r="D120">
        <v>96</v>
      </c>
      <c r="E120" t="s">
        <v>18</v>
      </c>
      <c r="F120" t="str">
        <f>"0034206620"</f>
        <v>0034206620</v>
      </c>
      <c r="G120" t="str">
        <f>"0034206620"</f>
        <v>0034206620</v>
      </c>
    </row>
    <row r="121" spans="1:7">
      <c r="A121" t="s">
        <v>42</v>
      </c>
      <c r="B121" t="s">
        <v>34</v>
      </c>
      <c r="C121" t="str">
        <f t="shared" si="3"/>
        <v>05P1169K</v>
      </c>
      <c r="D121">
        <v>96</v>
      </c>
      <c r="E121" t="s">
        <v>18</v>
      </c>
      <c r="F121" t="str">
        <f>"0014210610"</f>
        <v>0014210610</v>
      </c>
      <c r="G121" t="str">
        <f>"0014210610"</f>
        <v>0014210610</v>
      </c>
    </row>
    <row r="122" spans="1:7">
      <c r="A122" t="s">
        <v>42</v>
      </c>
      <c r="B122" t="s">
        <v>34</v>
      </c>
      <c r="C122" t="str">
        <f t="shared" si="3"/>
        <v>05P1169K</v>
      </c>
      <c r="D122">
        <v>96</v>
      </c>
      <c r="E122" t="s">
        <v>18</v>
      </c>
      <c r="F122" t="str">
        <f>"0034201220"</f>
        <v>0034201220</v>
      </c>
      <c r="G122" t="str">
        <f>"0034201220"</f>
        <v>0034201220</v>
      </c>
    </row>
    <row r="123" spans="1:7">
      <c r="A123" t="s">
        <v>42</v>
      </c>
      <c r="B123" t="s">
        <v>34</v>
      </c>
      <c r="C123" t="str">
        <f t="shared" ref="C123:C169" si="4">"05P1173K"</f>
        <v>05P1173K</v>
      </c>
      <c r="D123">
        <v>97</v>
      </c>
      <c r="E123" t="s">
        <v>43</v>
      </c>
      <c r="F123" t="str">
        <f>"M100669"</f>
        <v>M100669</v>
      </c>
      <c r="G123" t="str">
        <f>"M100669"</f>
        <v>M100669</v>
      </c>
    </row>
    <row r="124" spans="1:7">
      <c r="A124" t="s">
        <v>42</v>
      </c>
      <c r="B124" t="s">
        <v>34</v>
      </c>
      <c r="C124" t="str">
        <f t="shared" si="4"/>
        <v>05P1173K</v>
      </c>
      <c r="D124">
        <v>97</v>
      </c>
      <c r="E124" t="s">
        <v>9</v>
      </c>
      <c r="F124" t="str">
        <f>"1617343"</f>
        <v>1617343</v>
      </c>
      <c r="G124" t="str">
        <f>"1617343"</f>
        <v>1617343</v>
      </c>
    </row>
    <row r="125" spans="1:7">
      <c r="A125" t="s">
        <v>42</v>
      </c>
      <c r="B125" t="s">
        <v>34</v>
      </c>
      <c r="C125" t="str">
        <f t="shared" si="4"/>
        <v>05P1173K</v>
      </c>
      <c r="D125">
        <v>97</v>
      </c>
      <c r="E125" t="s">
        <v>9</v>
      </c>
      <c r="F125" t="str">
        <f>"1439324"</f>
        <v>1439324</v>
      </c>
      <c r="G125" t="str">
        <f>"1439324"</f>
        <v>1439324</v>
      </c>
    </row>
    <row r="126" spans="1:7">
      <c r="A126" t="s">
        <v>42</v>
      </c>
      <c r="B126" t="s">
        <v>34</v>
      </c>
      <c r="C126" t="str">
        <f t="shared" si="4"/>
        <v>05P1173K</v>
      </c>
      <c r="D126">
        <v>97</v>
      </c>
      <c r="E126" t="s">
        <v>11</v>
      </c>
      <c r="F126" t="str">
        <f>"1906439"</f>
        <v>1906439</v>
      </c>
      <c r="G126" t="str">
        <f>"1906439"</f>
        <v>1906439</v>
      </c>
    </row>
    <row r="127" spans="1:7">
      <c r="A127" t="s">
        <v>42</v>
      </c>
      <c r="B127" t="s">
        <v>34</v>
      </c>
      <c r="C127" t="str">
        <f t="shared" si="4"/>
        <v>05P1173K</v>
      </c>
      <c r="D127">
        <v>97</v>
      </c>
      <c r="E127" t="s">
        <v>11</v>
      </c>
      <c r="F127" t="str">
        <f>"41211278"</f>
        <v>41211278</v>
      </c>
      <c r="G127" t="str">
        <f>"41211278"</f>
        <v>41211278</v>
      </c>
    </row>
    <row r="128" spans="1:7">
      <c r="A128" t="s">
        <v>42</v>
      </c>
      <c r="B128" t="s">
        <v>34</v>
      </c>
      <c r="C128" t="str">
        <f t="shared" si="4"/>
        <v>05P1173K</v>
      </c>
      <c r="D128">
        <v>97</v>
      </c>
      <c r="E128" t="s">
        <v>11</v>
      </c>
      <c r="F128" t="str">
        <f>"2995819"</f>
        <v>2995819</v>
      </c>
      <c r="G128" t="str">
        <f>"2995819"</f>
        <v>2995819</v>
      </c>
    </row>
    <row r="129" spans="1:7">
      <c r="A129" t="s">
        <v>42</v>
      </c>
      <c r="B129" t="s">
        <v>34</v>
      </c>
      <c r="C129" t="str">
        <f t="shared" si="4"/>
        <v>05P1173K</v>
      </c>
      <c r="D129">
        <v>97</v>
      </c>
      <c r="E129" t="s">
        <v>11</v>
      </c>
      <c r="F129" t="str">
        <f>"2995938"</f>
        <v>2995938</v>
      </c>
      <c r="G129" t="str">
        <f>"2995938"</f>
        <v>2995938</v>
      </c>
    </row>
    <row r="130" spans="1:7">
      <c r="A130" t="s">
        <v>42</v>
      </c>
      <c r="B130" t="s">
        <v>34</v>
      </c>
      <c r="C130" t="str">
        <f t="shared" si="4"/>
        <v>05P1173K</v>
      </c>
      <c r="D130">
        <v>97</v>
      </c>
      <c r="E130" t="s">
        <v>11</v>
      </c>
      <c r="F130" t="str">
        <f>"2992348"</f>
        <v>2992348</v>
      </c>
      <c r="G130" t="str">
        <f>"2992348"</f>
        <v>2992348</v>
      </c>
    </row>
    <row r="131" spans="1:7">
      <c r="A131" t="s">
        <v>42</v>
      </c>
      <c r="B131" t="s">
        <v>34</v>
      </c>
      <c r="C131" t="str">
        <f t="shared" si="4"/>
        <v>05P1173K</v>
      </c>
      <c r="D131">
        <v>97</v>
      </c>
      <c r="E131" t="s">
        <v>11</v>
      </c>
      <c r="F131" t="str">
        <f>"2992476"</f>
        <v>2992476</v>
      </c>
      <c r="G131" t="str">
        <f>"2992476"</f>
        <v>2992476</v>
      </c>
    </row>
    <row r="132" spans="1:7">
      <c r="A132" t="s">
        <v>42</v>
      </c>
      <c r="B132" t="s">
        <v>34</v>
      </c>
      <c r="C132" t="str">
        <f t="shared" si="4"/>
        <v>05P1173K</v>
      </c>
      <c r="D132">
        <v>97</v>
      </c>
      <c r="E132" t="s">
        <v>17</v>
      </c>
      <c r="F132" t="str">
        <f>"81508206055"</f>
        <v>81508206055</v>
      </c>
      <c r="G132" t="str">
        <f>"81508206055"</f>
        <v>81508206055</v>
      </c>
    </row>
    <row r="133" spans="1:7">
      <c r="A133" t="s">
        <v>42</v>
      </c>
      <c r="B133" t="s">
        <v>34</v>
      </c>
      <c r="C133" t="str">
        <f t="shared" si="4"/>
        <v>05P1173K</v>
      </c>
      <c r="D133">
        <v>97</v>
      </c>
      <c r="E133" t="s">
        <v>17</v>
      </c>
      <c r="F133" t="str">
        <f>"81508206061"</f>
        <v>81508206061</v>
      </c>
      <c r="G133" t="str">
        <f>"81508206061"</f>
        <v>81508206061</v>
      </c>
    </row>
    <row r="134" spans="1:7">
      <c r="A134" t="s">
        <v>42</v>
      </c>
      <c r="B134" t="s">
        <v>34</v>
      </c>
      <c r="C134" t="str">
        <f t="shared" si="4"/>
        <v>05P1173K</v>
      </c>
      <c r="D134">
        <v>97</v>
      </c>
      <c r="E134" t="s">
        <v>17</v>
      </c>
      <c r="F134" t="str">
        <f>"81508206056"</f>
        <v>81508206056</v>
      </c>
      <c r="G134" t="str">
        <f>"81508206056"</f>
        <v>81508206056</v>
      </c>
    </row>
    <row r="135" spans="1:7">
      <c r="A135" t="s">
        <v>42</v>
      </c>
      <c r="B135" t="s">
        <v>34</v>
      </c>
      <c r="C135" t="str">
        <f t="shared" si="4"/>
        <v>05P1173K</v>
      </c>
      <c r="D135">
        <v>97</v>
      </c>
      <c r="E135" t="s">
        <v>17</v>
      </c>
      <c r="F135" t="str">
        <f>"81508205099"</f>
        <v>81508205099</v>
      </c>
      <c r="G135" t="str">
        <f>"81508205099"</f>
        <v>81508205099</v>
      </c>
    </row>
    <row r="136" spans="1:7">
      <c r="A136" t="s">
        <v>42</v>
      </c>
      <c r="B136" t="s">
        <v>34</v>
      </c>
      <c r="C136" t="str">
        <f t="shared" si="4"/>
        <v>05P1173K</v>
      </c>
      <c r="D136">
        <v>97</v>
      </c>
      <c r="E136" t="s">
        <v>17</v>
      </c>
      <c r="F136" t="str">
        <f>"81508206032"</f>
        <v>81508206032</v>
      </c>
      <c r="G136" t="str">
        <f>"81508206032"</f>
        <v>81508206032</v>
      </c>
    </row>
    <row r="137" spans="1:7">
      <c r="A137" t="s">
        <v>42</v>
      </c>
      <c r="B137" t="s">
        <v>34</v>
      </c>
      <c r="C137" t="str">
        <f t="shared" si="4"/>
        <v>05P1173K</v>
      </c>
      <c r="D137">
        <v>97</v>
      </c>
      <c r="E137" t="s">
        <v>17</v>
      </c>
      <c r="F137" t="str">
        <f>"81508206033"</f>
        <v>81508206033</v>
      </c>
      <c r="G137" t="str">
        <f>"81508206033"</f>
        <v>81508206033</v>
      </c>
    </row>
    <row r="138" spans="1:7">
      <c r="A138" t="s">
        <v>42</v>
      </c>
      <c r="B138" t="s">
        <v>34</v>
      </c>
      <c r="C138" t="str">
        <f t="shared" si="4"/>
        <v>05P1173K</v>
      </c>
      <c r="D138">
        <v>97</v>
      </c>
      <c r="E138" t="s">
        <v>17</v>
      </c>
      <c r="F138" t="str">
        <f>"81508206030"</f>
        <v>81508206030</v>
      </c>
      <c r="G138" t="str">
        <f>"81508206030"</f>
        <v>81508206030</v>
      </c>
    </row>
    <row r="139" spans="1:7">
      <c r="A139" t="s">
        <v>42</v>
      </c>
      <c r="B139" t="s">
        <v>34</v>
      </c>
      <c r="C139" t="str">
        <f t="shared" si="4"/>
        <v>05P1173K</v>
      </c>
      <c r="D139">
        <v>97</v>
      </c>
      <c r="E139" t="s">
        <v>18</v>
      </c>
      <c r="F139" t="str">
        <f>"0004210510"</f>
        <v>0004210510</v>
      </c>
      <c r="G139" t="str">
        <f>"0004210510"</f>
        <v>0004210510</v>
      </c>
    </row>
    <row r="140" spans="1:7">
      <c r="A140" t="s">
        <v>42</v>
      </c>
      <c r="B140" t="s">
        <v>34</v>
      </c>
      <c r="C140" t="str">
        <f t="shared" si="4"/>
        <v>05P1173K</v>
      </c>
      <c r="D140">
        <v>97</v>
      </c>
      <c r="E140" t="s">
        <v>18</v>
      </c>
      <c r="F140" t="str">
        <f>"0034203220"</f>
        <v>0034203220</v>
      </c>
      <c r="G140" t="str">
        <f>"0034203220"</f>
        <v>0034203220</v>
      </c>
    </row>
    <row r="141" spans="1:7">
      <c r="A141" t="s">
        <v>42</v>
      </c>
      <c r="B141" t="s">
        <v>34</v>
      </c>
      <c r="C141" t="str">
        <f t="shared" si="4"/>
        <v>05P1173K</v>
      </c>
      <c r="D141">
        <v>97</v>
      </c>
      <c r="E141" t="s">
        <v>18</v>
      </c>
      <c r="F141" t="str">
        <f>"0034202220"</f>
        <v>0034202220</v>
      </c>
      <c r="G141" t="str">
        <f>"0034202220"</f>
        <v>0034202220</v>
      </c>
    </row>
    <row r="142" spans="1:7">
      <c r="A142" t="s">
        <v>42</v>
      </c>
      <c r="B142" t="s">
        <v>34</v>
      </c>
      <c r="C142" t="str">
        <f t="shared" si="4"/>
        <v>05P1173K</v>
      </c>
      <c r="D142">
        <v>97</v>
      </c>
      <c r="E142" t="s">
        <v>18</v>
      </c>
      <c r="F142" t="str">
        <f>"002420222010"</f>
        <v>002420222010</v>
      </c>
      <c r="G142" t="str">
        <f>"002420222010"</f>
        <v>002420222010</v>
      </c>
    </row>
    <row r="143" spans="1:7">
      <c r="A143" t="s">
        <v>42</v>
      </c>
      <c r="B143" t="s">
        <v>34</v>
      </c>
      <c r="C143" t="str">
        <f t="shared" si="4"/>
        <v>05P1173K</v>
      </c>
      <c r="D143">
        <v>97</v>
      </c>
      <c r="E143" t="s">
        <v>18</v>
      </c>
      <c r="F143" t="str">
        <f>"0044206020"</f>
        <v>0044206020</v>
      </c>
      <c r="G143" t="str">
        <f>"0044206020"</f>
        <v>0044206020</v>
      </c>
    </row>
    <row r="144" spans="1:7">
      <c r="A144" t="s">
        <v>42</v>
      </c>
      <c r="B144" t="s">
        <v>34</v>
      </c>
      <c r="C144" t="str">
        <f t="shared" si="4"/>
        <v>05P1173K</v>
      </c>
      <c r="D144">
        <v>97</v>
      </c>
      <c r="E144" t="s">
        <v>18</v>
      </c>
      <c r="F144" t="str">
        <f>"0034202020"</f>
        <v>0034202020</v>
      </c>
      <c r="G144" t="str">
        <f>"0034202020"</f>
        <v>0034202020</v>
      </c>
    </row>
    <row r="145" spans="1:7">
      <c r="A145" t="s">
        <v>42</v>
      </c>
      <c r="B145" t="s">
        <v>34</v>
      </c>
      <c r="C145" t="str">
        <f t="shared" si="4"/>
        <v>05P1173K</v>
      </c>
      <c r="D145">
        <v>97</v>
      </c>
      <c r="E145" t="s">
        <v>18</v>
      </c>
      <c r="F145" t="str">
        <f>"004420222010"</f>
        <v>004420222010</v>
      </c>
      <c r="G145" t="str">
        <f>"004420222010"</f>
        <v>004420222010</v>
      </c>
    </row>
    <row r="146" spans="1:7">
      <c r="A146" t="s">
        <v>42</v>
      </c>
      <c r="B146" t="s">
        <v>34</v>
      </c>
      <c r="C146" t="str">
        <f t="shared" si="4"/>
        <v>05P1173K</v>
      </c>
      <c r="D146">
        <v>97</v>
      </c>
      <c r="E146" t="s">
        <v>18</v>
      </c>
      <c r="F146" t="str">
        <f>"0044202220"</f>
        <v>0044202220</v>
      </c>
      <c r="G146" t="str">
        <f>"0044202220"</f>
        <v>0044202220</v>
      </c>
    </row>
    <row r="147" spans="1:7">
      <c r="A147" t="s">
        <v>42</v>
      </c>
      <c r="B147" t="s">
        <v>34</v>
      </c>
      <c r="C147" t="str">
        <f t="shared" si="4"/>
        <v>05P1173K</v>
      </c>
      <c r="D147">
        <v>97</v>
      </c>
      <c r="E147" t="s">
        <v>18</v>
      </c>
      <c r="F147" t="str">
        <f>"0004214310"</f>
        <v>0004214310</v>
      </c>
      <c r="G147" t="str">
        <f>"0004214310"</f>
        <v>0004214310</v>
      </c>
    </row>
    <row r="148" spans="1:7">
      <c r="A148" t="s">
        <v>42</v>
      </c>
      <c r="B148" t="s">
        <v>34</v>
      </c>
      <c r="C148" t="str">
        <f t="shared" si="4"/>
        <v>05P1173K</v>
      </c>
      <c r="D148">
        <v>97</v>
      </c>
      <c r="E148" t="s">
        <v>18</v>
      </c>
      <c r="F148" t="str">
        <f>"0034201620"</f>
        <v>0034201620</v>
      </c>
      <c r="G148" t="str">
        <f>"0034201620"</f>
        <v>0034201620</v>
      </c>
    </row>
    <row r="149" spans="1:7">
      <c r="A149" t="s">
        <v>42</v>
      </c>
      <c r="B149" t="s">
        <v>34</v>
      </c>
      <c r="C149" t="str">
        <f t="shared" si="4"/>
        <v>05P1173K</v>
      </c>
      <c r="D149">
        <v>97</v>
      </c>
      <c r="E149" t="s">
        <v>18</v>
      </c>
      <c r="F149" t="str">
        <f>"0034203520"</f>
        <v>0034203520</v>
      </c>
      <c r="G149" t="str">
        <f>"0034203520"</f>
        <v>0034203520</v>
      </c>
    </row>
    <row r="150" spans="1:7">
      <c r="A150" t="s">
        <v>42</v>
      </c>
      <c r="B150" t="s">
        <v>34</v>
      </c>
      <c r="C150" t="str">
        <f t="shared" si="4"/>
        <v>05P1173K</v>
      </c>
      <c r="D150">
        <v>97</v>
      </c>
      <c r="E150" t="s">
        <v>19</v>
      </c>
      <c r="F150" t="str">
        <f>"1856108"</f>
        <v>1856108</v>
      </c>
      <c r="G150" t="str">
        <f>"1856108"</f>
        <v>1856108</v>
      </c>
    </row>
    <row r="151" spans="1:7">
      <c r="A151" t="s">
        <v>42</v>
      </c>
      <c r="B151" t="s">
        <v>34</v>
      </c>
      <c r="C151" t="str">
        <f t="shared" si="4"/>
        <v>05P1173K</v>
      </c>
      <c r="D151">
        <v>97</v>
      </c>
      <c r="E151" t="s">
        <v>19</v>
      </c>
      <c r="F151" t="str">
        <f>"1734529"</f>
        <v>1734529</v>
      </c>
      <c r="G151" t="str">
        <f>"1734529"</f>
        <v>1734529</v>
      </c>
    </row>
    <row r="152" spans="1:7">
      <c r="A152" t="s">
        <v>42</v>
      </c>
      <c r="B152" t="s">
        <v>34</v>
      </c>
      <c r="C152" t="str">
        <f t="shared" si="4"/>
        <v>05P1173K</v>
      </c>
      <c r="D152">
        <v>97</v>
      </c>
      <c r="E152" t="s">
        <v>19</v>
      </c>
      <c r="F152" t="str">
        <f>"1527633"</f>
        <v>1527633</v>
      </c>
      <c r="G152" t="str">
        <f>"1527633"</f>
        <v>1527633</v>
      </c>
    </row>
    <row r="153" spans="1:7">
      <c r="A153" t="s">
        <v>42</v>
      </c>
      <c r="B153" t="s">
        <v>34</v>
      </c>
      <c r="C153" t="str">
        <f t="shared" si="4"/>
        <v>05P1173K</v>
      </c>
      <c r="D153">
        <v>97</v>
      </c>
      <c r="E153" t="s">
        <v>19</v>
      </c>
      <c r="F153" t="str">
        <f>"1521979"</f>
        <v>1521979</v>
      </c>
      <c r="G153" t="str">
        <f>"1521979"</f>
        <v>1521979</v>
      </c>
    </row>
    <row r="154" spans="1:7">
      <c r="A154" t="s">
        <v>42</v>
      </c>
      <c r="B154" t="s">
        <v>34</v>
      </c>
      <c r="C154" t="str">
        <f t="shared" si="4"/>
        <v>05P1173K</v>
      </c>
      <c r="D154">
        <v>97</v>
      </c>
      <c r="E154" t="s">
        <v>19</v>
      </c>
      <c r="F154" t="str">
        <f>"1390428"</f>
        <v>1390428</v>
      </c>
      <c r="G154" t="str">
        <f>"1390428"</f>
        <v>1390428</v>
      </c>
    </row>
    <row r="155" spans="1:7">
      <c r="A155" t="s">
        <v>42</v>
      </c>
      <c r="B155" t="s">
        <v>34</v>
      </c>
      <c r="C155" t="str">
        <f t="shared" si="4"/>
        <v>05P1173K</v>
      </c>
      <c r="D155">
        <v>97</v>
      </c>
      <c r="E155" t="s">
        <v>44</v>
      </c>
      <c r="F155" t="str">
        <f>"204552"</f>
        <v>204552</v>
      </c>
      <c r="G155" t="str">
        <f>"204552"</f>
        <v>204552</v>
      </c>
    </row>
    <row r="156" spans="1:7">
      <c r="A156" t="s">
        <v>42</v>
      </c>
      <c r="B156" t="s">
        <v>34</v>
      </c>
      <c r="C156" t="str">
        <f t="shared" si="4"/>
        <v>05P1173K</v>
      </c>
      <c r="D156">
        <v>97</v>
      </c>
      <c r="E156" t="s">
        <v>45</v>
      </c>
      <c r="F156" t="str">
        <f>"082135100"</f>
        <v>082135100</v>
      </c>
      <c r="G156" t="str">
        <f>"082135100"</f>
        <v>082135100</v>
      </c>
    </row>
    <row r="157" spans="1:7">
      <c r="A157" t="s">
        <v>42</v>
      </c>
      <c r="B157" t="s">
        <v>34</v>
      </c>
      <c r="C157" t="str">
        <f t="shared" si="4"/>
        <v>05P1173K</v>
      </c>
      <c r="D157">
        <v>97</v>
      </c>
      <c r="E157" t="s">
        <v>45</v>
      </c>
      <c r="F157" t="str">
        <f>"082134000"</f>
        <v>082134000</v>
      </c>
      <c r="G157" t="str">
        <f>"082134000"</f>
        <v>082134000</v>
      </c>
    </row>
    <row r="158" spans="1:7">
      <c r="A158" t="s">
        <v>42</v>
      </c>
      <c r="B158" t="s">
        <v>34</v>
      </c>
      <c r="C158" t="str">
        <f t="shared" si="4"/>
        <v>05P1173K</v>
      </c>
      <c r="D158">
        <v>97</v>
      </c>
      <c r="E158" t="s">
        <v>46</v>
      </c>
      <c r="F158" t="str">
        <f>"9291037"</f>
        <v>9291037</v>
      </c>
      <c r="G158" t="str">
        <f>"9291037"</f>
        <v>9291037</v>
      </c>
    </row>
    <row r="159" spans="1:7">
      <c r="A159" t="s">
        <v>42</v>
      </c>
      <c r="B159" t="s">
        <v>34</v>
      </c>
      <c r="C159" t="str">
        <f t="shared" si="4"/>
        <v>05P1173K</v>
      </c>
      <c r="D159">
        <v>97</v>
      </c>
      <c r="E159" t="s">
        <v>46</v>
      </c>
      <c r="F159" t="str">
        <f>"8285515573"</f>
        <v>8285515573</v>
      </c>
      <c r="G159" t="str">
        <f>"8285515573"</f>
        <v>8285515573</v>
      </c>
    </row>
    <row r="160" spans="1:7">
      <c r="A160" t="s">
        <v>42</v>
      </c>
      <c r="B160" t="s">
        <v>34</v>
      </c>
      <c r="C160" t="str">
        <f t="shared" si="4"/>
        <v>05P1173K</v>
      </c>
      <c r="D160">
        <v>97</v>
      </c>
      <c r="E160" t="s">
        <v>46</v>
      </c>
      <c r="F160" t="str">
        <f>"8285000571"</f>
        <v>8285000571</v>
      </c>
      <c r="G160" t="str">
        <f>"8285000571"</f>
        <v>8285000571</v>
      </c>
    </row>
    <row r="161" spans="1:7">
      <c r="A161" t="s">
        <v>42</v>
      </c>
      <c r="B161" t="s">
        <v>34</v>
      </c>
      <c r="C161" t="str">
        <f t="shared" si="4"/>
        <v>05P1173K</v>
      </c>
      <c r="D161">
        <v>97</v>
      </c>
      <c r="E161" t="s">
        <v>47</v>
      </c>
      <c r="F161" t="str">
        <f>"8285515573"</f>
        <v>8285515573</v>
      </c>
      <c r="G161" t="str">
        <f>"8285515573"</f>
        <v>8285515573</v>
      </c>
    </row>
    <row r="162" spans="1:7">
      <c r="A162" t="s">
        <v>42</v>
      </c>
      <c r="B162" t="s">
        <v>34</v>
      </c>
      <c r="C162" t="str">
        <f t="shared" si="4"/>
        <v>05P1173K</v>
      </c>
      <c r="D162">
        <v>97</v>
      </c>
      <c r="E162" t="s">
        <v>48</v>
      </c>
      <c r="F162" t="str">
        <f>"5317002300"</f>
        <v>5317002300</v>
      </c>
      <c r="G162" t="str">
        <f>"5317002300"</f>
        <v>5317002300</v>
      </c>
    </row>
    <row r="163" spans="1:7">
      <c r="A163" t="s">
        <v>42</v>
      </c>
      <c r="B163" t="s">
        <v>34</v>
      </c>
      <c r="C163" t="str">
        <f t="shared" si="4"/>
        <v>05P1173K</v>
      </c>
      <c r="D163">
        <v>97</v>
      </c>
      <c r="E163" t="s">
        <v>48</v>
      </c>
      <c r="F163" t="str">
        <f>"3057007700"</f>
        <v>3057007700</v>
      </c>
      <c r="G163" t="str">
        <f>"3057007700"</f>
        <v>3057007700</v>
      </c>
    </row>
    <row r="164" spans="1:7">
      <c r="A164" t="s">
        <v>42</v>
      </c>
      <c r="B164" t="s">
        <v>34</v>
      </c>
      <c r="C164" t="str">
        <f t="shared" si="4"/>
        <v>05P1173K</v>
      </c>
      <c r="D164">
        <v>97</v>
      </c>
      <c r="E164" t="s">
        <v>48</v>
      </c>
      <c r="F164" t="str">
        <f>"3057007900"</f>
        <v>3057007900</v>
      </c>
      <c r="G164" t="str">
        <f>"3057007900"</f>
        <v>3057007900</v>
      </c>
    </row>
    <row r="165" spans="1:7">
      <c r="A165" t="s">
        <v>42</v>
      </c>
      <c r="B165" t="s">
        <v>34</v>
      </c>
      <c r="C165" t="str">
        <f t="shared" si="4"/>
        <v>05P1173K</v>
      </c>
      <c r="D165">
        <v>97</v>
      </c>
      <c r="E165" t="s">
        <v>14</v>
      </c>
      <c r="F165" t="str">
        <f>"0536270020"</f>
        <v>0536270020</v>
      </c>
      <c r="G165" t="str">
        <f>"0536270020"</f>
        <v>0536270020</v>
      </c>
    </row>
    <row r="166" spans="1:7">
      <c r="A166" t="s">
        <v>42</v>
      </c>
      <c r="B166" t="s">
        <v>34</v>
      </c>
      <c r="C166" t="str">
        <f t="shared" si="4"/>
        <v>05P1173K</v>
      </c>
      <c r="D166">
        <v>97</v>
      </c>
      <c r="E166" t="s">
        <v>14</v>
      </c>
      <c r="F166" t="str">
        <f>"0980106360"</f>
        <v>0980106360</v>
      </c>
      <c r="G166" t="str">
        <f>"0980106360"</f>
        <v>0980106360</v>
      </c>
    </row>
    <row r="167" spans="1:7">
      <c r="A167" t="s">
        <v>42</v>
      </c>
      <c r="B167" t="s">
        <v>34</v>
      </c>
      <c r="C167" t="str">
        <f t="shared" si="4"/>
        <v>05P1173K</v>
      </c>
      <c r="D167">
        <v>97</v>
      </c>
      <c r="E167" t="s">
        <v>14</v>
      </c>
      <c r="F167" t="str">
        <f>"0980106200"</f>
        <v>0980106200</v>
      </c>
      <c r="G167" t="str">
        <f>"0980106200"</f>
        <v>0980106200</v>
      </c>
    </row>
    <row r="168" spans="1:7">
      <c r="A168" t="s">
        <v>42</v>
      </c>
      <c r="B168" t="s">
        <v>34</v>
      </c>
      <c r="C168" t="str">
        <f t="shared" si="4"/>
        <v>05P1173K</v>
      </c>
      <c r="D168">
        <v>97</v>
      </c>
      <c r="E168" t="s">
        <v>14</v>
      </c>
      <c r="F168" t="str">
        <f>"0980102920"</f>
        <v>0980102920</v>
      </c>
      <c r="G168" t="str">
        <f>"0980102920"</f>
        <v>0980102920</v>
      </c>
    </row>
    <row r="169" spans="1:7">
      <c r="A169" t="s">
        <v>42</v>
      </c>
      <c r="B169" t="s">
        <v>34</v>
      </c>
      <c r="C169" t="str">
        <f t="shared" si="4"/>
        <v>05P1173K</v>
      </c>
      <c r="D169">
        <v>97</v>
      </c>
      <c r="E169" t="s">
        <v>14</v>
      </c>
      <c r="F169" t="str">
        <f>"0980102570"</f>
        <v>0980102570</v>
      </c>
      <c r="G169" t="str">
        <f>"0980102570"</f>
        <v>0980102570</v>
      </c>
    </row>
    <row r="170" spans="1:7">
      <c r="A170" t="s">
        <v>42</v>
      </c>
      <c r="B170" t="s">
        <v>34</v>
      </c>
      <c r="C170" t="str">
        <f>"05P1174K"</f>
        <v>05P1174K</v>
      </c>
      <c r="D170">
        <v>98</v>
      </c>
      <c r="E170" t="s">
        <v>11</v>
      </c>
      <c r="F170" t="str">
        <f>"2992336"</f>
        <v>2992336</v>
      </c>
      <c r="G170" t="str">
        <f>"2992336"</f>
        <v>2992336</v>
      </c>
    </row>
    <row r="171" spans="1:7">
      <c r="A171" t="s">
        <v>42</v>
      </c>
      <c r="B171" t="s">
        <v>34</v>
      </c>
      <c r="C171" t="str">
        <f>"05P1182K"</f>
        <v>05P1182K</v>
      </c>
      <c r="D171">
        <v>100</v>
      </c>
      <c r="E171" t="s">
        <v>9</v>
      </c>
      <c r="F171" t="str">
        <f>"2992669"</f>
        <v>2992669</v>
      </c>
      <c r="G171" t="str">
        <f>"2992669"</f>
        <v>2992669</v>
      </c>
    </row>
    <row r="172" spans="1:7">
      <c r="A172" t="s">
        <v>42</v>
      </c>
      <c r="B172" t="s">
        <v>34</v>
      </c>
      <c r="C172" t="str">
        <f>"05P1182K"</f>
        <v>05P1182K</v>
      </c>
      <c r="D172">
        <v>100</v>
      </c>
      <c r="E172" t="s">
        <v>9</v>
      </c>
      <c r="F172" t="str">
        <f>"2995552"</f>
        <v>2995552</v>
      </c>
      <c r="G172" t="str">
        <f>"2995552"</f>
        <v>2995552</v>
      </c>
    </row>
    <row r="173" spans="1:7">
      <c r="A173" t="s">
        <v>42</v>
      </c>
      <c r="B173" t="s">
        <v>34</v>
      </c>
      <c r="C173" t="str">
        <f>"05P1185K"</f>
        <v>05P1185K</v>
      </c>
      <c r="D173">
        <v>101</v>
      </c>
      <c r="E173" t="s">
        <v>14</v>
      </c>
      <c r="F173" t="str">
        <f>"0980108150"</f>
        <v>0980108150</v>
      </c>
      <c r="G173" t="str">
        <f>"0980108150"</f>
        <v>0980108150</v>
      </c>
    </row>
    <row r="174" spans="1:7">
      <c r="A174" t="s">
        <v>42</v>
      </c>
      <c r="B174" t="s">
        <v>34</v>
      </c>
      <c r="C174" t="str">
        <f>"05P1185K"</f>
        <v>05P1185K</v>
      </c>
      <c r="D174">
        <v>101</v>
      </c>
      <c r="E174" t="s">
        <v>14</v>
      </c>
      <c r="F174" t="str">
        <f>"0980107240"</f>
        <v>0980107240</v>
      </c>
      <c r="G174" t="str">
        <f>"0980107240"</f>
        <v>0980107240</v>
      </c>
    </row>
    <row r="175" spans="1:7">
      <c r="A175" t="s">
        <v>42</v>
      </c>
      <c r="B175" t="s">
        <v>34</v>
      </c>
      <c r="C175" t="str">
        <f>"05P1185K"</f>
        <v>05P1185K</v>
      </c>
      <c r="D175">
        <v>101</v>
      </c>
      <c r="E175" t="s">
        <v>14</v>
      </c>
      <c r="F175" t="str">
        <f>"0980106430"</f>
        <v>0980106430</v>
      </c>
      <c r="G175" t="str">
        <f>"0980106430"</f>
        <v>0980106430</v>
      </c>
    </row>
    <row r="176" spans="1:7">
      <c r="A176" t="s">
        <v>42</v>
      </c>
      <c r="B176" t="s">
        <v>34</v>
      </c>
      <c r="C176" t="str">
        <f>"05P1185K"</f>
        <v>05P1185K</v>
      </c>
      <c r="D176">
        <v>101</v>
      </c>
      <c r="E176" t="s">
        <v>14</v>
      </c>
      <c r="F176" t="str">
        <f>"0509290100"</f>
        <v>0509290100</v>
      </c>
      <c r="G176" t="str">
        <f>"0509290100"</f>
        <v>0509290100</v>
      </c>
    </row>
    <row r="177" spans="1:7">
      <c r="A177" t="s">
        <v>42</v>
      </c>
      <c r="B177" t="s">
        <v>34</v>
      </c>
      <c r="C177" t="str">
        <f>"05P1185K"</f>
        <v>05P1185K</v>
      </c>
      <c r="D177">
        <v>101</v>
      </c>
      <c r="E177" t="s">
        <v>14</v>
      </c>
      <c r="F177" t="str">
        <f>"0509290050"</f>
        <v>0509290050</v>
      </c>
      <c r="G177" t="str">
        <f>"0509290050"</f>
        <v>0509290050</v>
      </c>
    </row>
    <row r="178" spans="1:7">
      <c r="A178" t="s">
        <v>42</v>
      </c>
      <c r="B178" t="s">
        <v>34</v>
      </c>
      <c r="C178" t="str">
        <f>"05P1186K"</f>
        <v>05P1186K</v>
      </c>
      <c r="D178">
        <v>102</v>
      </c>
      <c r="E178" t="s">
        <v>14</v>
      </c>
      <c r="F178" t="str">
        <f>"0509290060"</f>
        <v>0509290060</v>
      </c>
      <c r="G178" t="str">
        <f>"0509290060"</f>
        <v>0509290060</v>
      </c>
    </row>
    <row r="179" spans="1:7">
      <c r="A179" t="s">
        <v>42</v>
      </c>
      <c r="B179" t="s">
        <v>34</v>
      </c>
      <c r="C179" t="str">
        <f>"05P1186K"</f>
        <v>05P1186K</v>
      </c>
      <c r="D179">
        <v>102</v>
      </c>
      <c r="E179" t="s">
        <v>14</v>
      </c>
      <c r="F179" t="str">
        <f>"0980107260"</f>
        <v>0980107260</v>
      </c>
      <c r="G179" t="str">
        <f>"0980107260"</f>
        <v>0980107260</v>
      </c>
    </row>
    <row r="180" spans="1:7">
      <c r="A180" t="s">
        <v>42</v>
      </c>
      <c r="B180" t="s">
        <v>34</v>
      </c>
      <c r="C180" t="str">
        <f>"05P1186K"</f>
        <v>05P1186K</v>
      </c>
      <c r="D180">
        <v>102</v>
      </c>
      <c r="E180" t="s">
        <v>14</v>
      </c>
      <c r="F180" t="str">
        <f>"0980106950"</f>
        <v>0980106950</v>
      </c>
      <c r="G180" t="str">
        <f>"0980106950"</f>
        <v>0980106950</v>
      </c>
    </row>
    <row r="181" spans="1:7">
      <c r="A181" t="s">
        <v>42</v>
      </c>
      <c r="B181" t="s">
        <v>34</v>
      </c>
      <c r="C181" t="str">
        <f>"05P1186K"</f>
        <v>05P1186K</v>
      </c>
      <c r="D181">
        <v>102</v>
      </c>
      <c r="E181" t="s">
        <v>14</v>
      </c>
      <c r="F181" t="str">
        <f>"0509290080"</f>
        <v>0509290080</v>
      </c>
      <c r="G181" t="str">
        <f>"0509290080"</f>
        <v>0509290080</v>
      </c>
    </row>
    <row r="182" spans="1:7">
      <c r="A182" t="s">
        <v>42</v>
      </c>
      <c r="B182" t="s">
        <v>34</v>
      </c>
      <c r="C182" t="str">
        <f>"05P1186K"</f>
        <v>05P1186K</v>
      </c>
      <c r="D182">
        <v>102</v>
      </c>
      <c r="E182" t="s">
        <v>14</v>
      </c>
      <c r="F182" t="str">
        <f>"0980106440"</f>
        <v>0980106440</v>
      </c>
      <c r="G182" t="str">
        <f>"0980106440"</f>
        <v>0980106440</v>
      </c>
    </row>
    <row r="183" spans="1:7">
      <c r="A183" t="s">
        <v>42</v>
      </c>
      <c r="B183" t="s">
        <v>34</v>
      </c>
      <c r="C183" t="str">
        <f t="shared" ref="C183:C188" si="5">"05P1187K"</f>
        <v>05P1187K</v>
      </c>
      <c r="D183">
        <v>103</v>
      </c>
      <c r="E183" t="s">
        <v>14</v>
      </c>
      <c r="F183" t="str">
        <f>"0509290070"</f>
        <v>0509290070</v>
      </c>
      <c r="G183" t="str">
        <f>"0509290070"</f>
        <v>0509290070</v>
      </c>
    </row>
    <row r="184" spans="1:7">
      <c r="A184" t="s">
        <v>42</v>
      </c>
      <c r="B184" t="s">
        <v>34</v>
      </c>
      <c r="C184" t="str">
        <f t="shared" si="5"/>
        <v>05P1187K</v>
      </c>
      <c r="D184">
        <v>103</v>
      </c>
      <c r="E184" t="s">
        <v>14</v>
      </c>
      <c r="F184" t="str">
        <f>"0980108170"</f>
        <v>0980108170</v>
      </c>
      <c r="G184" t="str">
        <f>"0980108170"</f>
        <v>0980108170</v>
      </c>
    </row>
    <row r="185" spans="1:7">
      <c r="A185" t="s">
        <v>42</v>
      </c>
      <c r="B185" t="s">
        <v>34</v>
      </c>
      <c r="C185" t="str">
        <f t="shared" si="5"/>
        <v>05P1187K</v>
      </c>
      <c r="D185">
        <v>103</v>
      </c>
      <c r="E185" t="s">
        <v>14</v>
      </c>
      <c r="F185" t="str">
        <f>"0980107280"</f>
        <v>0980107280</v>
      </c>
      <c r="G185" t="str">
        <f>"0980107280"</f>
        <v>0980107280</v>
      </c>
    </row>
    <row r="186" spans="1:7">
      <c r="A186" t="s">
        <v>42</v>
      </c>
      <c r="B186" t="s">
        <v>34</v>
      </c>
      <c r="C186" t="str">
        <f t="shared" si="5"/>
        <v>05P1187K</v>
      </c>
      <c r="D186">
        <v>103</v>
      </c>
      <c r="E186" t="s">
        <v>14</v>
      </c>
      <c r="F186" t="str">
        <f>"0980106960"</f>
        <v>0980106960</v>
      </c>
      <c r="G186" t="str">
        <f>"0980106960"</f>
        <v>0980106960</v>
      </c>
    </row>
    <row r="187" spans="1:7">
      <c r="A187" t="s">
        <v>42</v>
      </c>
      <c r="B187" t="s">
        <v>34</v>
      </c>
      <c r="C187" t="str">
        <f t="shared" si="5"/>
        <v>05P1187K</v>
      </c>
      <c r="D187">
        <v>103</v>
      </c>
      <c r="E187" t="s">
        <v>14</v>
      </c>
      <c r="F187" t="str">
        <f>"0509290090"</f>
        <v>0509290090</v>
      </c>
      <c r="G187" t="str">
        <f>"0509290090"</f>
        <v>0509290090</v>
      </c>
    </row>
    <row r="188" spans="1:7">
      <c r="A188" t="s">
        <v>42</v>
      </c>
      <c r="B188" t="s">
        <v>34</v>
      </c>
      <c r="C188" t="str">
        <f t="shared" si="5"/>
        <v>05P1187K</v>
      </c>
      <c r="D188">
        <v>103</v>
      </c>
      <c r="E188" t="s">
        <v>14</v>
      </c>
      <c r="F188" t="str">
        <f>"0980106450"</f>
        <v>0980106450</v>
      </c>
      <c r="G188" t="str">
        <f>"0980106450"</f>
        <v>0980106450</v>
      </c>
    </row>
    <row r="189" spans="1:7">
      <c r="A189" t="s">
        <v>42</v>
      </c>
      <c r="B189" t="s">
        <v>34</v>
      </c>
      <c r="C189" t="str">
        <f>"05P670K"</f>
        <v>05P670K</v>
      </c>
      <c r="D189">
        <v>104</v>
      </c>
      <c r="E189" t="s">
        <v>18</v>
      </c>
      <c r="F189" t="str">
        <f>"1684201320"</f>
        <v>1684201320</v>
      </c>
      <c r="G189" t="str">
        <f>"1684201320"</f>
        <v>1684201320</v>
      </c>
    </row>
    <row r="190" spans="1:7">
      <c r="A190" t="s">
        <v>42</v>
      </c>
      <c r="B190" t="s">
        <v>34</v>
      </c>
      <c r="C190" t="str">
        <f>"05P670K"</f>
        <v>05P670K</v>
      </c>
      <c r="D190">
        <v>104</v>
      </c>
      <c r="E190" t="s">
        <v>18</v>
      </c>
      <c r="F190" t="str">
        <f>"1684200720"</f>
        <v>1684200720</v>
      </c>
      <c r="G190" t="str">
        <f>"1684200720"</f>
        <v>1684200720</v>
      </c>
    </row>
    <row r="191" spans="1:7">
      <c r="A191" t="s">
        <v>42</v>
      </c>
      <c r="B191" t="s">
        <v>34</v>
      </c>
      <c r="C191" t="str">
        <f>"05P670K"</f>
        <v>05P670K</v>
      </c>
      <c r="D191">
        <v>104</v>
      </c>
      <c r="E191" t="s">
        <v>18</v>
      </c>
      <c r="F191" t="str">
        <f>"1684200120"</f>
        <v>1684200120</v>
      </c>
      <c r="G191" t="str">
        <f>"1684200120"</f>
        <v>1684200120</v>
      </c>
    </row>
    <row r="192" spans="1:7">
      <c r="A192" t="s">
        <v>42</v>
      </c>
      <c r="B192" t="s">
        <v>34</v>
      </c>
      <c r="C192" t="str">
        <f>"05P670K"</f>
        <v>05P670K</v>
      </c>
      <c r="D192">
        <v>104</v>
      </c>
      <c r="E192" t="s">
        <v>18</v>
      </c>
      <c r="F192" t="str">
        <f>"1684201420"</f>
        <v>1684201420</v>
      </c>
      <c r="G192" t="str">
        <f>"1684201420"</f>
        <v>1684201420</v>
      </c>
    </row>
    <row r="193" spans="1:7">
      <c r="A193" t="s">
        <v>42</v>
      </c>
      <c r="B193" t="s">
        <v>34</v>
      </c>
      <c r="C193" t="str">
        <f>"05P671K"</f>
        <v>05P671K</v>
      </c>
      <c r="D193">
        <v>105</v>
      </c>
      <c r="E193" t="s">
        <v>18</v>
      </c>
      <c r="F193" t="str">
        <f>"1684201520"</f>
        <v>1684201520</v>
      </c>
      <c r="G193" t="str">
        <f>"1684201520"</f>
        <v>1684201520</v>
      </c>
    </row>
    <row r="194" spans="1:7">
      <c r="A194" t="s">
        <v>42</v>
      </c>
      <c r="B194" t="s">
        <v>34</v>
      </c>
      <c r="C194" t="str">
        <f>"05P671K"</f>
        <v>05P671K</v>
      </c>
      <c r="D194">
        <v>105</v>
      </c>
      <c r="E194" t="s">
        <v>18</v>
      </c>
      <c r="F194" t="str">
        <f>"1684201220"</f>
        <v>1684201220</v>
      </c>
      <c r="G194" t="str">
        <f>"1684201220"</f>
        <v>1684201220</v>
      </c>
    </row>
    <row r="195" spans="1:7">
      <c r="A195" t="s">
        <v>42</v>
      </c>
      <c r="B195" t="s">
        <v>34</v>
      </c>
      <c r="C195" t="str">
        <f>"05P671K"</f>
        <v>05P671K</v>
      </c>
      <c r="D195">
        <v>105</v>
      </c>
      <c r="E195" t="s">
        <v>18</v>
      </c>
      <c r="F195" t="str">
        <f>"1684200020"</f>
        <v>1684200020</v>
      </c>
      <c r="G195" t="str">
        <f>"1684200020"</f>
        <v>1684200020</v>
      </c>
    </row>
    <row r="196" spans="1:7">
      <c r="A196" t="s">
        <v>42</v>
      </c>
      <c r="B196" t="s">
        <v>34</v>
      </c>
      <c r="C196" t="str">
        <f t="shared" ref="C196:C207" si="6">"05P763K"</f>
        <v>05P763K</v>
      </c>
      <c r="D196">
        <v>106</v>
      </c>
      <c r="E196" t="s">
        <v>49</v>
      </c>
      <c r="F196" t="str">
        <f>"425407"</f>
        <v>425407</v>
      </c>
      <c r="G196" t="str">
        <f>"425407"</f>
        <v>425407</v>
      </c>
    </row>
    <row r="197" spans="1:7">
      <c r="A197" t="s">
        <v>42</v>
      </c>
      <c r="B197" t="s">
        <v>34</v>
      </c>
      <c r="C197" t="str">
        <f t="shared" si="6"/>
        <v>05P763K</v>
      </c>
      <c r="D197">
        <v>106</v>
      </c>
      <c r="E197" t="s">
        <v>50</v>
      </c>
      <c r="F197" t="str">
        <f>"77362194"</f>
        <v>77362194</v>
      </c>
      <c r="G197" t="str">
        <f>"77362194"</f>
        <v>77362194</v>
      </c>
    </row>
    <row r="198" spans="1:7">
      <c r="A198" t="s">
        <v>42</v>
      </c>
      <c r="B198" t="s">
        <v>34</v>
      </c>
      <c r="C198" t="str">
        <f t="shared" si="6"/>
        <v>05P763K</v>
      </c>
      <c r="D198">
        <v>106</v>
      </c>
      <c r="E198" t="s">
        <v>50</v>
      </c>
      <c r="F198" t="str">
        <f>"77362548"</f>
        <v>77362548</v>
      </c>
      <c r="G198" t="str">
        <f>"77362548"</f>
        <v>77362548</v>
      </c>
    </row>
    <row r="199" spans="1:7">
      <c r="A199" t="s">
        <v>42</v>
      </c>
      <c r="B199" t="s">
        <v>34</v>
      </c>
      <c r="C199" t="str">
        <f t="shared" si="6"/>
        <v>05P763K</v>
      </c>
      <c r="D199">
        <v>106</v>
      </c>
      <c r="E199" t="s">
        <v>50</v>
      </c>
      <c r="F199" t="str">
        <f>"77362091"</f>
        <v>77362091</v>
      </c>
      <c r="G199" t="str">
        <f>"77362091"</f>
        <v>77362091</v>
      </c>
    </row>
    <row r="200" spans="1:7">
      <c r="A200" t="s">
        <v>42</v>
      </c>
      <c r="B200" t="s">
        <v>34</v>
      </c>
      <c r="C200" t="str">
        <f t="shared" si="6"/>
        <v>05P763K</v>
      </c>
      <c r="D200">
        <v>106</v>
      </c>
      <c r="E200" t="s">
        <v>50</v>
      </c>
      <c r="F200" t="str">
        <f>"9949273"</f>
        <v>9949273</v>
      </c>
      <c r="G200" t="str">
        <f>"9949273"</f>
        <v>9949273</v>
      </c>
    </row>
    <row r="201" spans="1:7">
      <c r="A201" t="s">
        <v>42</v>
      </c>
      <c r="B201" t="s">
        <v>34</v>
      </c>
      <c r="C201" t="str">
        <f t="shared" si="6"/>
        <v>05P763K</v>
      </c>
      <c r="D201">
        <v>106</v>
      </c>
      <c r="E201" t="s">
        <v>50</v>
      </c>
      <c r="F201" t="str">
        <f>"77364874"</f>
        <v>77364874</v>
      </c>
      <c r="G201" t="str">
        <f>"77364874"</f>
        <v>77364874</v>
      </c>
    </row>
    <row r="202" spans="1:7">
      <c r="A202" t="s">
        <v>42</v>
      </c>
      <c r="B202" t="s">
        <v>34</v>
      </c>
      <c r="C202" t="str">
        <f t="shared" si="6"/>
        <v>05P763K</v>
      </c>
      <c r="D202">
        <v>106</v>
      </c>
      <c r="E202" t="s">
        <v>50</v>
      </c>
      <c r="F202" t="str">
        <f>"77364919"</f>
        <v>77364919</v>
      </c>
      <c r="G202" t="str">
        <f>"77364919"</f>
        <v>77364919</v>
      </c>
    </row>
    <row r="203" spans="1:7">
      <c r="A203" t="s">
        <v>42</v>
      </c>
      <c r="B203" t="s">
        <v>34</v>
      </c>
      <c r="C203" t="str">
        <f t="shared" si="6"/>
        <v>05P763K</v>
      </c>
      <c r="D203">
        <v>106</v>
      </c>
      <c r="E203" t="s">
        <v>50</v>
      </c>
      <c r="F203" t="str">
        <f>"77364517"</f>
        <v>77364517</v>
      </c>
      <c r="G203" t="str">
        <f>"77364517"</f>
        <v>77364517</v>
      </c>
    </row>
    <row r="204" spans="1:7">
      <c r="A204" t="s">
        <v>42</v>
      </c>
      <c r="B204" t="s">
        <v>34</v>
      </c>
      <c r="C204" t="str">
        <f t="shared" si="6"/>
        <v>05P763K</v>
      </c>
      <c r="D204">
        <v>106</v>
      </c>
      <c r="E204" t="s">
        <v>50</v>
      </c>
      <c r="F204" t="str">
        <f>"77364798"</f>
        <v>77364798</v>
      </c>
      <c r="G204" t="str">
        <f>"77364798"</f>
        <v>77364798</v>
      </c>
    </row>
    <row r="205" spans="1:7">
      <c r="A205" t="s">
        <v>42</v>
      </c>
      <c r="B205" t="s">
        <v>34</v>
      </c>
      <c r="C205" t="str">
        <f t="shared" si="6"/>
        <v>05P763K</v>
      </c>
      <c r="D205">
        <v>106</v>
      </c>
      <c r="E205" t="s">
        <v>50</v>
      </c>
      <c r="F205" t="str">
        <f>"77364158"</f>
        <v>77364158</v>
      </c>
      <c r="G205" t="str">
        <f>"77364158"</f>
        <v>77364158</v>
      </c>
    </row>
    <row r="206" spans="1:7">
      <c r="A206" t="s">
        <v>42</v>
      </c>
      <c r="B206" t="s">
        <v>34</v>
      </c>
      <c r="C206" t="str">
        <f t="shared" si="6"/>
        <v>05P763K</v>
      </c>
      <c r="D206">
        <v>106</v>
      </c>
      <c r="E206" t="s">
        <v>50</v>
      </c>
      <c r="F206" t="str">
        <f>"77364477"</f>
        <v>77364477</v>
      </c>
      <c r="G206" t="str">
        <f>"77364477"</f>
        <v>77364477</v>
      </c>
    </row>
    <row r="207" spans="1:7">
      <c r="A207" t="s">
        <v>42</v>
      </c>
      <c r="B207" t="s">
        <v>34</v>
      </c>
      <c r="C207" t="str">
        <f t="shared" si="6"/>
        <v>05P763K</v>
      </c>
      <c r="D207">
        <v>106</v>
      </c>
      <c r="E207" t="s">
        <v>51</v>
      </c>
      <c r="F207" t="str">
        <f>"425406"</f>
        <v>425406</v>
      </c>
      <c r="G207" t="str">
        <f>"425406"</f>
        <v>425406</v>
      </c>
    </row>
    <row r="208" spans="1:7">
      <c r="A208" t="s">
        <v>42</v>
      </c>
      <c r="B208" t="s">
        <v>34</v>
      </c>
      <c r="C208" t="str">
        <f t="shared" ref="C208:C217" si="7">"05P764K"</f>
        <v>05P764K</v>
      </c>
      <c r="D208">
        <v>107</v>
      </c>
      <c r="E208" t="s">
        <v>49</v>
      </c>
      <c r="F208" t="str">
        <f>"425409"</f>
        <v>425409</v>
      </c>
      <c r="G208" t="str">
        <f>"425409"</f>
        <v>425409</v>
      </c>
    </row>
    <row r="209" spans="1:7">
      <c r="A209" t="s">
        <v>42</v>
      </c>
      <c r="B209" t="s">
        <v>34</v>
      </c>
      <c r="C209" t="str">
        <f t="shared" si="7"/>
        <v>05P764K</v>
      </c>
      <c r="D209">
        <v>107</v>
      </c>
      <c r="E209" t="s">
        <v>50</v>
      </c>
      <c r="F209" t="str">
        <f>"77364473"</f>
        <v>77364473</v>
      </c>
      <c r="G209" t="str">
        <f>"77364473"</f>
        <v>77364473</v>
      </c>
    </row>
    <row r="210" spans="1:7">
      <c r="A210" t="s">
        <v>42</v>
      </c>
      <c r="B210" t="s">
        <v>34</v>
      </c>
      <c r="C210" t="str">
        <f t="shared" si="7"/>
        <v>05P764K</v>
      </c>
      <c r="D210">
        <v>107</v>
      </c>
      <c r="E210" t="s">
        <v>50</v>
      </c>
      <c r="F210" t="str">
        <f>"77364875"</f>
        <v>77364875</v>
      </c>
      <c r="G210" t="str">
        <f>"77364875"</f>
        <v>77364875</v>
      </c>
    </row>
    <row r="211" spans="1:7">
      <c r="A211" t="s">
        <v>42</v>
      </c>
      <c r="B211" t="s">
        <v>34</v>
      </c>
      <c r="C211" t="str">
        <f t="shared" si="7"/>
        <v>05P764K</v>
      </c>
      <c r="D211">
        <v>107</v>
      </c>
      <c r="E211" t="s">
        <v>50</v>
      </c>
      <c r="F211" t="str">
        <f>"77363420"</f>
        <v>77363420</v>
      </c>
      <c r="G211" t="str">
        <f>"77363420"</f>
        <v>77363420</v>
      </c>
    </row>
    <row r="212" spans="1:7">
      <c r="A212" t="s">
        <v>42</v>
      </c>
      <c r="B212" t="s">
        <v>34</v>
      </c>
      <c r="C212" t="str">
        <f t="shared" si="7"/>
        <v>05P764K</v>
      </c>
      <c r="D212">
        <v>107</v>
      </c>
      <c r="E212" t="s">
        <v>50</v>
      </c>
      <c r="F212" t="str">
        <f>"77363958"</f>
        <v>77363958</v>
      </c>
      <c r="G212" t="str">
        <f>"77363958"</f>
        <v>77363958</v>
      </c>
    </row>
    <row r="213" spans="1:7">
      <c r="A213" t="s">
        <v>42</v>
      </c>
      <c r="B213" t="s">
        <v>34</v>
      </c>
      <c r="C213" t="str">
        <f t="shared" si="7"/>
        <v>05P764K</v>
      </c>
      <c r="D213">
        <v>107</v>
      </c>
      <c r="E213" t="s">
        <v>50</v>
      </c>
      <c r="F213" t="str">
        <f>"77362195"</f>
        <v>77362195</v>
      </c>
      <c r="G213" t="str">
        <f>"77362195"</f>
        <v>77362195</v>
      </c>
    </row>
    <row r="214" spans="1:7">
      <c r="A214" t="s">
        <v>42</v>
      </c>
      <c r="B214" t="s">
        <v>34</v>
      </c>
      <c r="C214" t="str">
        <f t="shared" si="7"/>
        <v>05P764K</v>
      </c>
      <c r="D214">
        <v>107</v>
      </c>
      <c r="E214" t="s">
        <v>50</v>
      </c>
      <c r="F214" t="str">
        <f>"77362092"</f>
        <v>77362092</v>
      </c>
      <c r="G214" t="str">
        <f>"77362092"</f>
        <v>77362092</v>
      </c>
    </row>
    <row r="215" spans="1:7">
      <c r="A215" t="s">
        <v>42</v>
      </c>
      <c r="B215" t="s">
        <v>34</v>
      </c>
      <c r="C215" t="str">
        <f t="shared" si="7"/>
        <v>05P764K</v>
      </c>
      <c r="D215">
        <v>107</v>
      </c>
      <c r="E215" t="s">
        <v>50</v>
      </c>
      <c r="F215" t="str">
        <f>"77365379"</f>
        <v>77365379</v>
      </c>
      <c r="G215" t="str">
        <f>"77365379"</f>
        <v>77365379</v>
      </c>
    </row>
    <row r="216" spans="1:7">
      <c r="A216" t="s">
        <v>42</v>
      </c>
      <c r="B216" t="s">
        <v>34</v>
      </c>
      <c r="C216" t="str">
        <f t="shared" si="7"/>
        <v>05P764K</v>
      </c>
      <c r="D216">
        <v>107</v>
      </c>
      <c r="E216" t="s">
        <v>50</v>
      </c>
      <c r="F216" t="str">
        <f>"9949276"</f>
        <v>9949276</v>
      </c>
      <c r="G216" t="str">
        <f>"9949276"</f>
        <v>9949276</v>
      </c>
    </row>
    <row r="217" spans="1:7">
      <c r="A217" t="s">
        <v>42</v>
      </c>
      <c r="B217" t="s">
        <v>34</v>
      </c>
      <c r="C217" t="str">
        <f t="shared" si="7"/>
        <v>05P764K</v>
      </c>
      <c r="D217">
        <v>107</v>
      </c>
      <c r="E217" t="s">
        <v>51</v>
      </c>
      <c r="F217" t="str">
        <f>"425408"</f>
        <v>425408</v>
      </c>
      <c r="G217" t="str">
        <f>"425408"</f>
        <v>425408</v>
      </c>
    </row>
    <row r="218" spans="1:7">
      <c r="A218" t="s">
        <v>42</v>
      </c>
      <c r="B218" t="s">
        <v>34</v>
      </c>
      <c r="C218" t="str">
        <f t="shared" ref="C218:C223" si="8">"05P1683K"</f>
        <v>05P1683K</v>
      </c>
      <c r="D218">
        <v>108</v>
      </c>
      <c r="E218" t="s">
        <v>17</v>
      </c>
      <c r="F218" t="str">
        <f>"81508206054"</f>
        <v>81508206054</v>
      </c>
      <c r="G218" t="str">
        <f>"81508206054"</f>
        <v>81508206054</v>
      </c>
    </row>
    <row r="219" spans="1:7">
      <c r="A219" t="s">
        <v>42</v>
      </c>
      <c r="B219" t="s">
        <v>34</v>
      </c>
      <c r="C219" t="str">
        <f t="shared" si="8"/>
        <v>05P1683K</v>
      </c>
      <c r="D219">
        <v>108</v>
      </c>
      <c r="E219" t="s">
        <v>17</v>
      </c>
      <c r="F219" t="str">
        <f>"81508205085"</f>
        <v>81508205085</v>
      </c>
      <c r="G219" t="str">
        <f>"81508205085"</f>
        <v>81508205085</v>
      </c>
    </row>
    <row r="220" spans="1:7">
      <c r="A220" t="s">
        <v>42</v>
      </c>
      <c r="B220" t="s">
        <v>34</v>
      </c>
      <c r="C220" t="str">
        <f t="shared" si="8"/>
        <v>05P1683K</v>
      </c>
      <c r="D220">
        <v>108</v>
      </c>
      <c r="E220" t="s">
        <v>17</v>
      </c>
      <c r="F220" t="str">
        <f>"81508206043"</f>
        <v>81508206043</v>
      </c>
      <c r="G220" t="str">
        <f>"81508206043"</f>
        <v>81508206043</v>
      </c>
    </row>
    <row r="221" spans="1:7">
      <c r="A221" t="s">
        <v>42</v>
      </c>
      <c r="B221" t="s">
        <v>34</v>
      </c>
      <c r="C221" t="str">
        <f t="shared" si="8"/>
        <v>05P1683K</v>
      </c>
      <c r="D221">
        <v>108</v>
      </c>
      <c r="E221" t="s">
        <v>18</v>
      </c>
      <c r="F221" t="str">
        <f>"0044206120"</f>
        <v>0044206120</v>
      </c>
      <c r="G221" t="str">
        <f>"0044206120"</f>
        <v>0044206120</v>
      </c>
    </row>
    <row r="222" spans="1:7">
      <c r="A222" t="s">
        <v>42</v>
      </c>
      <c r="B222" t="s">
        <v>34</v>
      </c>
      <c r="C222" t="str">
        <f t="shared" si="8"/>
        <v>05P1683K</v>
      </c>
      <c r="D222">
        <v>108</v>
      </c>
      <c r="E222" t="s">
        <v>18</v>
      </c>
      <c r="F222" t="str">
        <f>"0034207220"</f>
        <v>0034207220</v>
      </c>
      <c r="G222" t="str">
        <f>"0034207220"</f>
        <v>0034207220</v>
      </c>
    </row>
    <row r="223" spans="1:7">
      <c r="A223" t="s">
        <v>42</v>
      </c>
      <c r="B223" t="s">
        <v>34</v>
      </c>
      <c r="C223" t="str">
        <f t="shared" si="8"/>
        <v>05P1683K</v>
      </c>
      <c r="D223">
        <v>108</v>
      </c>
      <c r="E223" t="s">
        <v>18</v>
      </c>
      <c r="F223" t="str">
        <f>"0034207320"</f>
        <v>0034207320</v>
      </c>
      <c r="G223" t="str">
        <f>"0034207320"</f>
        <v>0034207320</v>
      </c>
    </row>
    <row r="224" spans="1:7">
      <c r="A224" t="s">
        <v>42</v>
      </c>
      <c r="B224" t="s">
        <v>34</v>
      </c>
      <c r="C224" t="str">
        <f>"05P1684K"</f>
        <v>05P1684K</v>
      </c>
      <c r="D224">
        <v>109</v>
      </c>
      <c r="E224" t="s">
        <v>48</v>
      </c>
      <c r="F224" t="str">
        <f>"3057008400"</f>
        <v>3057008400</v>
      </c>
      <c r="G224" t="str">
        <f>"3057008400"</f>
        <v>3057008400</v>
      </c>
    </row>
    <row r="225" spans="1:7">
      <c r="A225" t="s">
        <v>42</v>
      </c>
      <c r="B225" t="s">
        <v>34</v>
      </c>
      <c r="C225" t="str">
        <f>"05P1684K"</f>
        <v>05P1684K</v>
      </c>
      <c r="D225">
        <v>109</v>
      </c>
      <c r="E225" t="s">
        <v>48</v>
      </c>
      <c r="F225" t="str">
        <f>"0233501309"</f>
        <v>0233501309</v>
      </c>
      <c r="G225" t="str">
        <f>"0233501309"</f>
        <v>0233501309</v>
      </c>
    </row>
    <row r="226" spans="1:7">
      <c r="A226" t="s">
        <v>42</v>
      </c>
      <c r="B226" t="s">
        <v>34</v>
      </c>
      <c r="C226" t="str">
        <f>"05P1826A"</f>
        <v>05P1826A</v>
      </c>
      <c r="D226">
        <v>110</v>
      </c>
      <c r="E226" t="s">
        <v>52</v>
      </c>
      <c r="F226" t="str">
        <f>"4H0698451A"</f>
        <v>4H0698451A</v>
      </c>
      <c r="G226" t="str">
        <f>"4H0698451A"</f>
        <v>4H0698451A</v>
      </c>
    </row>
    <row r="227" spans="1:7">
      <c r="A227" t="s">
        <v>42</v>
      </c>
      <c r="B227" t="s">
        <v>34</v>
      </c>
      <c r="C227" t="str">
        <f>"05P1826B"</f>
        <v>05P1826B</v>
      </c>
      <c r="D227">
        <v>111</v>
      </c>
      <c r="E227" t="s">
        <v>52</v>
      </c>
      <c r="F227" t="str">
        <f>"4H0698451D"</f>
        <v>4H0698451D</v>
      </c>
      <c r="G227" t="str">
        <f>"4H0698451D"</f>
        <v>4H0698451D</v>
      </c>
    </row>
    <row r="228" spans="1:7">
      <c r="A228" t="s">
        <v>42</v>
      </c>
      <c r="B228" t="s">
        <v>34</v>
      </c>
      <c r="C228" t="str">
        <f>"05P1826B"</f>
        <v>05P1826B</v>
      </c>
      <c r="D228">
        <v>111</v>
      </c>
      <c r="E228" t="s">
        <v>52</v>
      </c>
      <c r="F228" t="str">
        <f>"4H0698451C"</f>
        <v>4H0698451C</v>
      </c>
      <c r="G228" t="str">
        <f>"4H0698451C"</f>
        <v>4H0698451C</v>
      </c>
    </row>
    <row r="229" spans="1:7">
      <c r="A229" t="s">
        <v>42</v>
      </c>
      <c r="B229" t="s">
        <v>34</v>
      </c>
      <c r="C229" t="str">
        <f>"05P1827"</f>
        <v>05P1827</v>
      </c>
      <c r="D229">
        <v>112</v>
      </c>
      <c r="E229" t="s">
        <v>50</v>
      </c>
      <c r="F229" t="str">
        <f>"68211493AA"</f>
        <v>68211493AA</v>
      </c>
      <c r="G229" t="str">
        <f>"68211493AA"</f>
        <v>68211493AA</v>
      </c>
    </row>
    <row r="230" spans="1:7">
      <c r="A230" t="s">
        <v>42</v>
      </c>
      <c r="B230" t="s">
        <v>34</v>
      </c>
      <c r="C230" t="str">
        <f>"05P1827"</f>
        <v>05P1827</v>
      </c>
      <c r="D230">
        <v>112</v>
      </c>
      <c r="E230" t="s">
        <v>50</v>
      </c>
      <c r="F230" t="str">
        <f>"77366336"</f>
        <v>77366336</v>
      </c>
      <c r="G230" t="str">
        <f>"77366336"</f>
        <v>77366336</v>
      </c>
    </row>
    <row r="231" spans="1:7">
      <c r="A231" t="s">
        <v>42</v>
      </c>
      <c r="B231" t="s">
        <v>34</v>
      </c>
      <c r="C231" t="str">
        <f>"05P1836"</f>
        <v>05P1836</v>
      </c>
      <c r="D231">
        <v>113</v>
      </c>
      <c r="E231" t="s">
        <v>53</v>
      </c>
      <c r="F231" t="str">
        <f>"5Q0698151C"</f>
        <v>5Q0698151C</v>
      </c>
      <c r="G231" t="str">
        <f>"5Q0698151C"</f>
        <v>5Q0698151C</v>
      </c>
    </row>
    <row r="232" spans="1:7">
      <c r="A232" t="s">
        <v>42</v>
      </c>
      <c r="B232" t="s">
        <v>34</v>
      </c>
      <c r="C232" t="str">
        <f t="shared" ref="C232:C240" si="9">"05P1840"</f>
        <v>05P1840</v>
      </c>
      <c r="D232">
        <v>114</v>
      </c>
      <c r="E232" t="s">
        <v>54</v>
      </c>
      <c r="F232" t="str">
        <f>"45022SDPA00"</f>
        <v>45022SDPA00</v>
      </c>
      <c r="G232" t="str">
        <f>"45022SDPA00"</f>
        <v>45022SDPA00</v>
      </c>
    </row>
    <row r="233" spans="1:7">
      <c r="A233" t="s">
        <v>42</v>
      </c>
      <c r="B233" t="s">
        <v>34</v>
      </c>
      <c r="C233" t="str">
        <f t="shared" si="9"/>
        <v>05P1840</v>
      </c>
      <c r="D233">
        <v>114</v>
      </c>
      <c r="E233" t="s">
        <v>54</v>
      </c>
      <c r="F233" t="str">
        <f>"45022SOKA01"</f>
        <v>45022SOKA01</v>
      </c>
      <c r="G233" t="str">
        <f>"45022SOKA01"</f>
        <v>45022SOKA01</v>
      </c>
    </row>
    <row r="234" spans="1:7">
      <c r="A234" t="s">
        <v>42</v>
      </c>
      <c r="B234" t="s">
        <v>34</v>
      </c>
      <c r="C234" t="str">
        <f t="shared" si="9"/>
        <v>05P1840</v>
      </c>
      <c r="D234">
        <v>114</v>
      </c>
      <c r="E234" t="s">
        <v>54</v>
      </c>
      <c r="F234" t="str">
        <f>"45022SOKA00"</f>
        <v>45022SOKA00</v>
      </c>
      <c r="G234" t="str">
        <f>"45022SOKA00"</f>
        <v>45022SOKA00</v>
      </c>
    </row>
    <row r="235" spans="1:7">
      <c r="A235" t="s">
        <v>42</v>
      </c>
      <c r="B235" t="s">
        <v>34</v>
      </c>
      <c r="C235" t="str">
        <f t="shared" si="9"/>
        <v>05P1840</v>
      </c>
      <c r="D235">
        <v>114</v>
      </c>
      <c r="E235" t="s">
        <v>54</v>
      </c>
      <c r="F235" t="str">
        <f>"45022S3N000"</f>
        <v>45022S3N000</v>
      </c>
      <c r="G235" t="str">
        <f>"45022S3N000"</f>
        <v>45022S3N000</v>
      </c>
    </row>
    <row r="236" spans="1:7">
      <c r="A236" t="s">
        <v>42</v>
      </c>
      <c r="B236" t="s">
        <v>34</v>
      </c>
      <c r="C236" t="str">
        <f t="shared" si="9"/>
        <v>05P1840</v>
      </c>
      <c r="D236">
        <v>114</v>
      </c>
      <c r="E236" t="s">
        <v>54</v>
      </c>
      <c r="F236" t="str">
        <f>"45022SFEJ20"</f>
        <v>45022SFEJ20</v>
      </c>
      <c r="G236" t="str">
        <f>"45022SFEJ20"</f>
        <v>45022SFEJ20</v>
      </c>
    </row>
    <row r="237" spans="1:7">
      <c r="A237" t="s">
        <v>42</v>
      </c>
      <c r="B237" t="s">
        <v>34</v>
      </c>
      <c r="C237" t="str">
        <f t="shared" si="9"/>
        <v>05P1840</v>
      </c>
      <c r="D237">
        <v>114</v>
      </c>
      <c r="E237" t="s">
        <v>54</v>
      </c>
      <c r="F237" t="str">
        <f>"45022SZ3G00"</f>
        <v>45022SZ3G00</v>
      </c>
      <c r="G237" t="str">
        <f>"45022SZ3G00"</f>
        <v>45022SZ3G00</v>
      </c>
    </row>
    <row r="238" spans="1:7">
      <c r="A238" t="s">
        <v>42</v>
      </c>
      <c r="B238" t="s">
        <v>34</v>
      </c>
      <c r="C238" t="str">
        <f t="shared" si="9"/>
        <v>05P1840</v>
      </c>
      <c r="D238">
        <v>114</v>
      </c>
      <c r="E238" t="s">
        <v>54</v>
      </c>
      <c r="F238" t="str">
        <f>"45022SEPA00"</f>
        <v>45022SEPA00</v>
      </c>
      <c r="G238" t="str">
        <f>"45022SEPA00"</f>
        <v>45022SEPA00</v>
      </c>
    </row>
    <row r="239" spans="1:7">
      <c r="A239" t="s">
        <v>42</v>
      </c>
      <c r="B239" t="s">
        <v>34</v>
      </c>
      <c r="C239" t="str">
        <f t="shared" si="9"/>
        <v>05P1840</v>
      </c>
      <c r="D239">
        <v>114</v>
      </c>
      <c r="E239" t="s">
        <v>54</v>
      </c>
      <c r="F239" t="str">
        <f>"45022SZ3A00"</f>
        <v>45022SZ3A00</v>
      </c>
      <c r="G239" t="str">
        <f>"45022SZ3A00"</f>
        <v>45022SZ3A00</v>
      </c>
    </row>
    <row r="240" spans="1:7">
      <c r="A240" t="s">
        <v>42</v>
      </c>
      <c r="B240" t="s">
        <v>34</v>
      </c>
      <c r="C240" t="str">
        <f t="shared" si="9"/>
        <v>05P1840</v>
      </c>
      <c r="D240">
        <v>114</v>
      </c>
      <c r="E240" t="s">
        <v>54</v>
      </c>
      <c r="F240" t="str">
        <f>"45022SOKA11"</f>
        <v>45022SOKA11</v>
      </c>
      <c r="G240" t="str">
        <f>"45022SOKA11"</f>
        <v>45022SOKA11</v>
      </c>
    </row>
    <row r="241" spans="1:7">
      <c r="A241" t="s">
        <v>42</v>
      </c>
      <c r="B241" t="s">
        <v>34</v>
      </c>
      <c r="C241" t="str">
        <f>"05P1845"</f>
        <v>05P1845</v>
      </c>
      <c r="D241">
        <v>115</v>
      </c>
      <c r="E241" t="s">
        <v>51</v>
      </c>
      <c r="F241" t="str">
        <f>"1610428780"</f>
        <v>1610428780</v>
      </c>
      <c r="G241" t="str">
        <f>"1610428780"</f>
        <v>1610428780</v>
      </c>
    </row>
    <row r="242" spans="1:7">
      <c r="A242" t="s">
        <v>42</v>
      </c>
      <c r="B242" t="s">
        <v>34</v>
      </c>
      <c r="C242" t="str">
        <f>"05P1854"</f>
        <v>05P1854</v>
      </c>
      <c r="D242">
        <v>116</v>
      </c>
      <c r="E242" t="s">
        <v>55</v>
      </c>
      <c r="F242" t="str">
        <f>"34116859282"</f>
        <v>34116859282</v>
      </c>
      <c r="G242" t="str">
        <f>"34116859282"</f>
        <v>34116859282</v>
      </c>
    </row>
    <row r="243" spans="1:7">
      <c r="A243" t="s">
        <v>42</v>
      </c>
      <c r="B243" t="s">
        <v>34</v>
      </c>
      <c r="C243" t="str">
        <f>"05P1854"</f>
        <v>05P1854</v>
      </c>
      <c r="D243">
        <v>116</v>
      </c>
      <c r="E243" t="s">
        <v>55</v>
      </c>
      <c r="F243" t="str">
        <f>"34116857968"</f>
        <v>34116857968</v>
      </c>
      <c r="G243" t="str">
        <f>"34116857968"</f>
        <v>34116857968</v>
      </c>
    </row>
    <row r="244" spans="1:7">
      <c r="A244" t="s">
        <v>42</v>
      </c>
      <c r="B244" t="s">
        <v>34</v>
      </c>
      <c r="C244" t="str">
        <f t="shared" ref="C244:C252" si="10">"05P1855"</f>
        <v>05P1855</v>
      </c>
      <c r="D244">
        <v>117</v>
      </c>
      <c r="E244" t="s">
        <v>56</v>
      </c>
      <c r="F244" t="str">
        <f>"5174327AC"</f>
        <v>5174327AC</v>
      </c>
      <c r="G244" t="str">
        <f>"5174327AC"</f>
        <v>5174327AC</v>
      </c>
    </row>
    <row r="245" spans="1:7">
      <c r="A245" t="s">
        <v>42</v>
      </c>
      <c r="B245" t="s">
        <v>34</v>
      </c>
      <c r="C245" t="str">
        <f t="shared" si="10"/>
        <v>05P1855</v>
      </c>
      <c r="D245">
        <v>117</v>
      </c>
      <c r="E245" t="s">
        <v>56</v>
      </c>
      <c r="F245" t="str">
        <f>"5174327AB"</f>
        <v>5174327AB</v>
      </c>
      <c r="G245" t="str">
        <f>"5174327AB"</f>
        <v>5174327AB</v>
      </c>
    </row>
    <row r="246" spans="1:7">
      <c r="A246" t="s">
        <v>42</v>
      </c>
      <c r="B246" t="s">
        <v>34</v>
      </c>
      <c r="C246" t="str">
        <f t="shared" si="10"/>
        <v>05P1855</v>
      </c>
      <c r="D246">
        <v>117</v>
      </c>
      <c r="E246" t="s">
        <v>56</v>
      </c>
      <c r="F246" t="str">
        <f>"5174327AA"</f>
        <v>5174327AA</v>
      </c>
      <c r="G246" t="str">
        <f>"5174327AA"</f>
        <v>5174327AA</v>
      </c>
    </row>
    <row r="247" spans="1:7">
      <c r="A247" t="s">
        <v>42</v>
      </c>
      <c r="B247" t="s">
        <v>34</v>
      </c>
      <c r="C247" t="str">
        <f t="shared" si="10"/>
        <v>05P1855</v>
      </c>
      <c r="D247">
        <v>117</v>
      </c>
      <c r="E247" t="s">
        <v>32</v>
      </c>
      <c r="F247" t="str">
        <f>"68034993AA"</f>
        <v>68034993AA</v>
      </c>
      <c r="G247" t="str">
        <f>"68034993AA"</f>
        <v>68034993AA</v>
      </c>
    </row>
    <row r="248" spans="1:7">
      <c r="A248" t="s">
        <v>42</v>
      </c>
      <c r="B248" t="s">
        <v>34</v>
      </c>
      <c r="C248" t="str">
        <f t="shared" si="10"/>
        <v>05P1855</v>
      </c>
      <c r="D248">
        <v>117</v>
      </c>
      <c r="E248" t="s">
        <v>32</v>
      </c>
      <c r="F248" t="str">
        <f>"68003610AB"</f>
        <v>68003610AB</v>
      </c>
      <c r="G248" t="str">
        <f>"68003610AB"</f>
        <v>68003610AB</v>
      </c>
    </row>
    <row r="249" spans="1:7">
      <c r="A249" t="s">
        <v>42</v>
      </c>
      <c r="B249" t="s">
        <v>34</v>
      </c>
      <c r="C249" t="str">
        <f t="shared" si="10"/>
        <v>05P1855</v>
      </c>
      <c r="D249">
        <v>117</v>
      </c>
      <c r="E249" t="s">
        <v>32</v>
      </c>
      <c r="F249" t="str">
        <f>"68003610AA"</f>
        <v>68003610AA</v>
      </c>
      <c r="G249" t="str">
        <f>"68003610AA"</f>
        <v>68003610AA</v>
      </c>
    </row>
    <row r="250" spans="1:7">
      <c r="A250" t="s">
        <v>42</v>
      </c>
      <c r="B250" t="s">
        <v>34</v>
      </c>
      <c r="C250" t="str">
        <f t="shared" si="10"/>
        <v>05P1855</v>
      </c>
      <c r="D250">
        <v>117</v>
      </c>
      <c r="E250" t="s">
        <v>57</v>
      </c>
      <c r="F250" t="str">
        <f>"68034993AA"</f>
        <v>68034993AA</v>
      </c>
      <c r="G250" t="str">
        <f>"68034993AA"</f>
        <v>68034993AA</v>
      </c>
    </row>
    <row r="251" spans="1:7">
      <c r="A251" t="s">
        <v>42</v>
      </c>
      <c r="B251" t="s">
        <v>34</v>
      </c>
      <c r="C251" t="str">
        <f t="shared" si="10"/>
        <v>05P1855</v>
      </c>
      <c r="D251">
        <v>117</v>
      </c>
      <c r="E251" t="s">
        <v>57</v>
      </c>
      <c r="F251" t="str">
        <f>"68003610AB"</f>
        <v>68003610AB</v>
      </c>
      <c r="G251" t="str">
        <f>"68003610AB"</f>
        <v>68003610AB</v>
      </c>
    </row>
    <row r="252" spans="1:7">
      <c r="A252" t="s">
        <v>42</v>
      </c>
      <c r="B252" t="s">
        <v>34</v>
      </c>
      <c r="C252" t="str">
        <f t="shared" si="10"/>
        <v>05P1855</v>
      </c>
      <c r="D252">
        <v>117</v>
      </c>
      <c r="E252" t="s">
        <v>57</v>
      </c>
      <c r="F252" t="str">
        <f>"68003610AA"</f>
        <v>68003610AA</v>
      </c>
      <c r="G252" t="str">
        <f>"68003610AA"</f>
        <v>68003610AA</v>
      </c>
    </row>
    <row r="253" spans="1:7">
      <c r="A253" t="s">
        <v>42</v>
      </c>
      <c r="B253" t="s">
        <v>34</v>
      </c>
      <c r="C253" t="str">
        <f>"05P1868"</f>
        <v>05P1868</v>
      </c>
      <c r="D253">
        <v>119</v>
      </c>
      <c r="E253" t="s">
        <v>58</v>
      </c>
      <c r="F253" t="str">
        <f>"T113501080"</f>
        <v>T113501080</v>
      </c>
      <c r="G253" t="str">
        <f>"T113501080"</f>
        <v>T113501080</v>
      </c>
    </row>
    <row r="254" spans="1:7">
      <c r="A254" t="s">
        <v>42</v>
      </c>
      <c r="B254" t="s">
        <v>34</v>
      </c>
      <c r="C254" t="str">
        <f>"05P1872"</f>
        <v>05P1872</v>
      </c>
      <c r="D254">
        <v>120</v>
      </c>
      <c r="E254" t="s">
        <v>43</v>
      </c>
      <c r="F254" t="str">
        <f>"993887"</f>
        <v>993887</v>
      </c>
      <c r="G254" t="str">
        <f>"993887"</f>
        <v>993887</v>
      </c>
    </row>
    <row r="255" spans="1:7">
      <c r="A255" t="s">
        <v>42</v>
      </c>
      <c r="B255" t="s">
        <v>34</v>
      </c>
      <c r="C255" t="str">
        <f>"05P1872"</f>
        <v>05P1872</v>
      </c>
      <c r="D255">
        <v>120</v>
      </c>
      <c r="E255" t="s">
        <v>43</v>
      </c>
      <c r="F255" t="str">
        <f>"9291072"</f>
        <v>9291072</v>
      </c>
      <c r="G255" t="str">
        <f>"9291072"</f>
        <v>9291072</v>
      </c>
    </row>
    <row r="256" spans="1:7">
      <c r="A256" t="s">
        <v>42</v>
      </c>
      <c r="B256" t="s">
        <v>34</v>
      </c>
      <c r="C256" t="str">
        <f>"05P1872"</f>
        <v>05P1872</v>
      </c>
      <c r="D256">
        <v>120</v>
      </c>
      <c r="E256" t="s">
        <v>43</v>
      </c>
      <c r="F256" t="str">
        <f>"79022040"</f>
        <v>79022040</v>
      </c>
      <c r="G256" t="str">
        <f>"79022040"</f>
        <v>79022040</v>
      </c>
    </row>
    <row r="257" spans="1:7">
      <c r="A257" t="s">
        <v>42</v>
      </c>
      <c r="B257" t="s">
        <v>34</v>
      </c>
      <c r="C257" t="str">
        <f>"05P1872"</f>
        <v>05P1872</v>
      </c>
      <c r="D257">
        <v>120</v>
      </c>
      <c r="E257" t="s">
        <v>43</v>
      </c>
      <c r="F257" t="str">
        <f>"693887"</f>
        <v>693887</v>
      </c>
      <c r="G257" t="str">
        <f>"693887"</f>
        <v>693887</v>
      </c>
    </row>
    <row r="258" spans="1:7">
      <c r="A258" t="s">
        <v>42</v>
      </c>
      <c r="B258" t="s">
        <v>34</v>
      </c>
      <c r="C258" t="str">
        <f>"05P1872"</f>
        <v>05P1872</v>
      </c>
      <c r="D258">
        <v>120</v>
      </c>
      <c r="E258" t="s">
        <v>59</v>
      </c>
      <c r="F258" t="str">
        <f>"93200"</f>
        <v>93200</v>
      </c>
      <c r="G258" t="str">
        <f>"93200"</f>
        <v>93200</v>
      </c>
    </row>
    <row r="259" spans="1:7">
      <c r="A259" t="s">
        <v>42</v>
      </c>
      <c r="B259" t="s">
        <v>34</v>
      </c>
      <c r="C259" t="str">
        <f>"05P1873"</f>
        <v>05P1873</v>
      </c>
      <c r="D259">
        <v>121</v>
      </c>
      <c r="E259" t="s">
        <v>49</v>
      </c>
      <c r="F259" t="str">
        <f>"1609000980"</f>
        <v>1609000980</v>
      </c>
      <c r="G259" t="str">
        <f>"1609000980"</f>
        <v>1609000980</v>
      </c>
    </row>
    <row r="260" spans="1:7">
      <c r="A260" t="s">
        <v>42</v>
      </c>
      <c r="B260" t="s">
        <v>34</v>
      </c>
      <c r="C260" t="str">
        <f>"05P1878"</f>
        <v>05P1878</v>
      </c>
      <c r="D260">
        <v>122</v>
      </c>
      <c r="E260" t="s">
        <v>31</v>
      </c>
      <c r="F260" t="str">
        <f>"77362179"</f>
        <v>77362179</v>
      </c>
      <c r="G260" t="str">
        <f>"77362179"</f>
        <v>77362179</v>
      </c>
    </row>
    <row r="261" spans="1:7">
      <c r="A261" t="s">
        <v>42</v>
      </c>
      <c r="B261" t="s">
        <v>34</v>
      </c>
      <c r="C261" t="str">
        <f>"05P1878"</f>
        <v>05P1878</v>
      </c>
      <c r="D261">
        <v>122</v>
      </c>
      <c r="E261" t="s">
        <v>50</v>
      </c>
      <c r="F261" t="str">
        <f>"573074S"</f>
        <v>573074S</v>
      </c>
      <c r="G261" t="str">
        <f>"573074S"</f>
        <v>573074S</v>
      </c>
    </row>
    <row r="262" spans="1:7">
      <c r="A262" t="s">
        <v>42</v>
      </c>
      <c r="B262" t="s">
        <v>34</v>
      </c>
      <c r="C262" t="str">
        <f>"05P1878"</f>
        <v>05P1878</v>
      </c>
      <c r="D262">
        <v>122</v>
      </c>
      <c r="E262" t="s">
        <v>50</v>
      </c>
      <c r="F262" t="str">
        <f>"9949556"</f>
        <v>9949556</v>
      </c>
      <c r="G262" t="str">
        <f>"9949556"</f>
        <v>9949556</v>
      </c>
    </row>
    <row r="263" spans="1:7">
      <c r="A263" t="s">
        <v>42</v>
      </c>
      <c r="B263" t="s">
        <v>34</v>
      </c>
      <c r="C263" t="str">
        <f>"05P1878"</f>
        <v>05P1878</v>
      </c>
      <c r="D263">
        <v>122</v>
      </c>
      <c r="E263" t="s">
        <v>50</v>
      </c>
      <c r="F263" t="str">
        <f>"77363035"</f>
        <v>77363035</v>
      </c>
      <c r="G263" t="str">
        <f>"77363035"</f>
        <v>77363035</v>
      </c>
    </row>
    <row r="264" spans="1:7">
      <c r="A264" t="s">
        <v>42</v>
      </c>
      <c r="B264" t="s">
        <v>34</v>
      </c>
      <c r="C264" t="str">
        <f>"05P1878"</f>
        <v>05P1878</v>
      </c>
      <c r="D264">
        <v>122</v>
      </c>
      <c r="E264" t="s">
        <v>60</v>
      </c>
      <c r="F264" t="str">
        <f>"77363992"</f>
        <v>77363992</v>
      </c>
      <c r="G264" t="str">
        <f>"77363992"</f>
        <v>77363992</v>
      </c>
    </row>
    <row r="265" spans="1:7">
      <c r="A265" t="s">
        <v>42</v>
      </c>
      <c r="B265" t="s">
        <v>34</v>
      </c>
      <c r="C265" t="str">
        <f>"05P1879"</f>
        <v>05P1879</v>
      </c>
      <c r="D265">
        <v>123</v>
      </c>
      <c r="E265" t="s">
        <v>61</v>
      </c>
      <c r="F265" t="str">
        <f>"BV612K021AC"</f>
        <v>BV612K021AC</v>
      </c>
      <c r="G265" t="str">
        <f>"BV612K021AC"</f>
        <v>BV612K021AC</v>
      </c>
    </row>
    <row r="266" spans="1:7">
      <c r="A266" t="s">
        <v>42</v>
      </c>
      <c r="B266" t="s">
        <v>34</v>
      </c>
      <c r="C266" t="str">
        <f>"05P1879"</f>
        <v>05P1879</v>
      </c>
      <c r="D266">
        <v>123</v>
      </c>
      <c r="E266" t="s">
        <v>61</v>
      </c>
      <c r="F266" t="str">
        <f>"1775091"</f>
        <v>1775091</v>
      </c>
      <c r="G266" t="str">
        <f>"1775091"</f>
        <v>1775091</v>
      </c>
    </row>
    <row r="267" spans="1:7">
      <c r="A267" t="s">
        <v>42</v>
      </c>
      <c r="B267" t="s">
        <v>34</v>
      </c>
      <c r="C267" t="str">
        <f t="shared" ref="C267:C278" si="11">"05P1882"</f>
        <v>05P1882</v>
      </c>
      <c r="D267">
        <v>124</v>
      </c>
      <c r="E267" t="s">
        <v>61</v>
      </c>
      <c r="F267" t="str">
        <f>"1683374"</f>
        <v>1683374</v>
      </c>
      <c r="G267" t="str">
        <f>"1683374"</f>
        <v>1683374</v>
      </c>
    </row>
    <row r="268" spans="1:7">
      <c r="A268" t="s">
        <v>42</v>
      </c>
      <c r="B268" t="s">
        <v>34</v>
      </c>
      <c r="C268" t="str">
        <f t="shared" si="11"/>
        <v>05P1882</v>
      </c>
      <c r="D268">
        <v>124</v>
      </c>
      <c r="E268" t="s">
        <v>61</v>
      </c>
      <c r="F268" t="str">
        <f>"5134101"</f>
        <v>5134101</v>
      </c>
      <c r="G268" t="str">
        <f>"5134101"</f>
        <v>5134101</v>
      </c>
    </row>
    <row r="269" spans="1:7">
      <c r="A269" t="s">
        <v>42</v>
      </c>
      <c r="B269" t="s">
        <v>34</v>
      </c>
      <c r="C269" t="str">
        <f t="shared" si="11"/>
        <v>05P1882</v>
      </c>
      <c r="D269">
        <v>124</v>
      </c>
      <c r="E269" t="s">
        <v>61</v>
      </c>
      <c r="F269" t="str">
        <f>"1809458"</f>
        <v>1809458</v>
      </c>
      <c r="G269" t="str">
        <f>"1809458"</f>
        <v>1809458</v>
      </c>
    </row>
    <row r="270" spans="1:7">
      <c r="A270" t="s">
        <v>42</v>
      </c>
      <c r="B270" t="s">
        <v>34</v>
      </c>
      <c r="C270" t="str">
        <f t="shared" si="11"/>
        <v>05P1882</v>
      </c>
      <c r="D270">
        <v>124</v>
      </c>
      <c r="E270" t="s">
        <v>61</v>
      </c>
      <c r="F270" t="str">
        <f>"MEAV6J2M008BA"</f>
        <v>MEAV6J2M008BA</v>
      </c>
      <c r="G270" t="str">
        <f>"MEAV6J2M008BA"</f>
        <v>MEAV6J2M008BA</v>
      </c>
    </row>
    <row r="271" spans="1:7">
      <c r="A271" t="s">
        <v>42</v>
      </c>
      <c r="B271" t="s">
        <v>34</v>
      </c>
      <c r="C271" t="str">
        <f t="shared" si="11"/>
        <v>05P1882</v>
      </c>
      <c r="D271">
        <v>124</v>
      </c>
      <c r="E271" t="s">
        <v>61</v>
      </c>
      <c r="F271" t="str">
        <f>"1805813"</f>
        <v>1805813</v>
      </c>
      <c r="G271" t="str">
        <f>"1805813"</f>
        <v>1805813</v>
      </c>
    </row>
    <row r="272" spans="1:7">
      <c r="A272" t="s">
        <v>42</v>
      </c>
      <c r="B272" t="s">
        <v>34</v>
      </c>
      <c r="C272" t="str">
        <f t="shared" si="11"/>
        <v>05P1882</v>
      </c>
      <c r="D272">
        <v>124</v>
      </c>
      <c r="E272" t="s">
        <v>61</v>
      </c>
      <c r="F272" t="str">
        <f>"AV612M008BA"</f>
        <v>AV612M008BA</v>
      </c>
      <c r="G272" t="str">
        <f>"AV612M008BA"</f>
        <v>AV612M008BA</v>
      </c>
    </row>
    <row r="273" spans="1:7">
      <c r="A273" t="s">
        <v>42</v>
      </c>
      <c r="B273" t="s">
        <v>34</v>
      </c>
      <c r="C273" t="str">
        <f t="shared" si="11"/>
        <v>05P1882</v>
      </c>
      <c r="D273">
        <v>124</v>
      </c>
      <c r="E273" t="s">
        <v>61</v>
      </c>
      <c r="F273" t="str">
        <f>"BV612M007BA"</f>
        <v>BV612M007BA</v>
      </c>
      <c r="G273" t="str">
        <f>"BV612M007BA"</f>
        <v>BV612M007BA</v>
      </c>
    </row>
    <row r="274" spans="1:7">
      <c r="A274" t="s">
        <v>42</v>
      </c>
      <c r="B274" t="s">
        <v>34</v>
      </c>
      <c r="C274" t="str">
        <f t="shared" si="11"/>
        <v>05P1882</v>
      </c>
      <c r="D274">
        <v>124</v>
      </c>
      <c r="E274" t="s">
        <v>61</v>
      </c>
      <c r="F274" t="str">
        <f>"AV612M008AA"</f>
        <v>AV612M008AA</v>
      </c>
      <c r="G274" t="str">
        <f>"AV612M008AA"</f>
        <v>AV612M008AA</v>
      </c>
    </row>
    <row r="275" spans="1:7">
      <c r="A275" t="s">
        <v>42</v>
      </c>
      <c r="B275" t="s">
        <v>34</v>
      </c>
      <c r="C275" t="str">
        <f t="shared" si="11"/>
        <v>05P1882</v>
      </c>
      <c r="D275">
        <v>124</v>
      </c>
      <c r="E275" t="s">
        <v>61</v>
      </c>
      <c r="F275" t="str">
        <f>"AV612M008AB"</f>
        <v>AV612M008AB</v>
      </c>
      <c r="G275" t="str">
        <f>"AV612M008AB"</f>
        <v>AV612M008AB</v>
      </c>
    </row>
    <row r="276" spans="1:7">
      <c r="A276" t="s">
        <v>42</v>
      </c>
      <c r="B276" t="s">
        <v>34</v>
      </c>
      <c r="C276" t="str">
        <f t="shared" si="11"/>
        <v>05P1882</v>
      </c>
      <c r="D276">
        <v>124</v>
      </c>
      <c r="E276" t="s">
        <v>22</v>
      </c>
      <c r="F276" t="str">
        <f>"31341331"</f>
        <v>31341331</v>
      </c>
      <c r="G276" t="str">
        <f>"31341331"</f>
        <v>31341331</v>
      </c>
    </row>
    <row r="277" spans="1:7">
      <c r="A277" t="s">
        <v>42</v>
      </c>
      <c r="B277" t="s">
        <v>34</v>
      </c>
      <c r="C277" t="str">
        <f t="shared" si="11"/>
        <v>05P1882</v>
      </c>
      <c r="D277">
        <v>124</v>
      </c>
      <c r="E277" t="s">
        <v>22</v>
      </c>
      <c r="F277" t="str">
        <f>"31341327"</f>
        <v>31341327</v>
      </c>
      <c r="G277" t="str">
        <f>"31341327"</f>
        <v>31341327</v>
      </c>
    </row>
    <row r="278" spans="1:7">
      <c r="A278" t="s">
        <v>42</v>
      </c>
      <c r="B278" t="s">
        <v>34</v>
      </c>
      <c r="C278" t="str">
        <f t="shared" si="11"/>
        <v>05P1882</v>
      </c>
      <c r="D278">
        <v>124</v>
      </c>
      <c r="E278" t="s">
        <v>22</v>
      </c>
      <c r="F278" t="str">
        <f>"31323501"</f>
        <v>31323501</v>
      </c>
      <c r="G278" t="str">
        <f>"31323501"</f>
        <v>31323501</v>
      </c>
    </row>
    <row r="279" spans="1:7">
      <c r="A279" t="s">
        <v>42</v>
      </c>
      <c r="B279" t="s">
        <v>34</v>
      </c>
      <c r="C279" t="str">
        <f>"05P1885"</f>
        <v>05P1885</v>
      </c>
      <c r="D279">
        <v>125</v>
      </c>
      <c r="E279" t="s">
        <v>62</v>
      </c>
      <c r="F279" t="str">
        <f>"LR016684"</f>
        <v>LR016684</v>
      </c>
      <c r="G279" t="str">
        <f>"LR016684"</f>
        <v>LR016684</v>
      </c>
    </row>
    <row r="280" spans="1:7">
      <c r="A280" t="s">
        <v>42</v>
      </c>
      <c r="B280" t="s">
        <v>34</v>
      </c>
      <c r="C280" t="str">
        <f>"05P1885"</f>
        <v>05P1885</v>
      </c>
      <c r="D280">
        <v>125</v>
      </c>
      <c r="E280" t="s">
        <v>62</v>
      </c>
      <c r="F280" t="str">
        <f>"LR020362"</f>
        <v>LR020362</v>
      </c>
      <c r="G280" t="str">
        <f>"LR020362"</f>
        <v>LR020362</v>
      </c>
    </row>
    <row r="281" spans="1:7">
      <c r="A281" t="s">
        <v>42</v>
      </c>
      <c r="B281" t="s">
        <v>34</v>
      </c>
      <c r="C281" t="str">
        <f>"05P1885"</f>
        <v>05P1885</v>
      </c>
      <c r="D281">
        <v>125</v>
      </c>
      <c r="E281" t="s">
        <v>62</v>
      </c>
      <c r="F281" t="str">
        <f>"LRO16684"</f>
        <v>LRO16684</v>
      </c>
      <c r="G281" t="str">
        <f>"LRO16684"</f>
        <v>LRO16684</v>
      </c>
    </row>
    <row r="282" spans="1:7">
      <c r="A282" t="s">
        <v>42</v>
      </c>
      <c r="B282" t="s">
        <v>34</v>
      </c>
      <c r="C282" t="str">
        <f>"05P1885"</f>
        <v>05P1885</v>
      </c>
      <c r="D282">
        <v>125</v>
      </c>
      <c r="E282" t="s">
        <v>62</v>
      </c>
      <c r="F282" t="str">
        <f>"LRO20362"</f>
        <v>LRO20362</v>
      </c>
      <c r="G282" t="str">
        <f>"LRO20362"</f>
        <v>LRO20362</v>
      </c>
    </row>
    <row r="283" spans="1:7">
      <c r="A283" t="s">
        <v>42</v>
      </c>
      <c r="B283" t="s">
        <v>34</v>
      </c>
      <c r="C283" t="str">
        <f t="shared" ref="C283:C295" si="12">"05P1897"</f>
        <v>05P1897</v>
      </c>
      <c r="D283">
        <v>126</v>
      </c>
      <c r="E283" t="s">
        <v>14</v>
      </c>
      <c r="F283" t="str">
        <f>"0509290100"</f>
        <v>0509290100</v>
      </c>
      <c r="G283" t="str">
        <f>"0509290100"</f>
        <v>0509290100</v>
      </c>
    </row>
    <row r="284" spans="1:7">
      <c r="A284" t="s">
        <v>42</v>
      </c>
      <c r="B284" t="s">
        <v>34</v>
      </c>
      <c r="C284" t="str">
        <f t="shared" si="12"/>
        <v>05P1897</v>
      </c>
      <c r="D284">
        <v>126</v>
      </c>
      <c r="E284" t="s">
        <v>14</v>
      </c>
      <c r="F284" t="str">
        <f>"0980102930"</f>
        <v>0980102930</v>
      </c>
      <c r="G284" t="str">
        <f>"0980102930"</f>
        <v>0980102930</v>
      </c>
    </row>
    <row r="285" spans="1:7">
      <c r="A285" t="s">
        <v>42</v>
      </c>
      <c r="B285" t="s">
        <v>34</v>
      </c>
      <c r="C285" t="str">
        <f t="shared" si="12"/>
        <v>05P1897</v>
      </c>
      <c r="D285">
        <v>126</v>
      </c>
      <c r="E285" t="s">
        <v>14</v>
      </c>
      <c r="F285" t="str">
        <f>"0980102750"</f>
        <v>0980102750</v>
      </c>
      <c r="G285" t="str">
        <f>"0980102750"</f>
        <v>0980102750</v>
      </c>
    </row>
    <row r="286" spans="1:7">
      <c r="A286" t="s">
        <v>42</v>
      </c>
      <c r="B286" t="s">
        <v>34</v>
      </c>
      <c r="C286" t="str">
        <f t="shared" si="12"/>
        <v>05P1897</v>
      </c>
      <c r="D286">
        <v>126</v>
      </c>
      <c r="E286" t="s">
        <v>14</v>
      </c>
      <c r="F286" t="str">
        <f>"0980108150"</f>
        <v>0980108150</v>
      </c>
      <c r="G286" t="str">
        <f>"0980108150"</f>
        <v>0980108150</v>
      </c>
    </row>
    <row r="287" spans="1:7">
      <c r="A287" t="s">
        <v>42</v>
      </c>
      <c r="B287" t="s">
        <v>34</v>
      </c>
      <c r="C287" t="str">
        <f t="shared" si="12"/>
        <v>05P1897</v>
      </c>
      <c r="D287">
        <v>126</v>
      </c>
      <c r="E287" t="s">
        <v>14</v>
      </c>
      <c r="F287" t="str">
        <f>"0980107240"</f>
        <v>0980107240</v>
      </c>
      <c r="G287" t="str">
        <f>"0980107240"</f>
        <v>0980107240</v>
      </c>
    </row>
    <row r="288" spans="1:7">
      <c r="A288" t="s">
        <v>42</v>
      </c>
      <c r="B288" t="s">
        <v>34</v>
      </c>
      <c r="C288" t="str">
        <f t="shared" si="12"/>
        <v>05P1897</v>
      </c>
      <c r="D288">
        <v>126</v>
      </c>
      <c r="E288" t="s">
        <v>14</v>
      </c>
      <c r="F288" t="str">
        <f>"0509290050"</f>
        <v>0509290050</v>
      </c>
      <c r="G288" t="str">
        <f>"0509290050"</f>
        <v>0509290050</v>
      </c>
    </row>
    <row r="289" spans="1:7">
      <c r="A289" t="s">
        <v>42</v>
      </c>
      <c r="B289" t="s">
        <v>34</v>
      </c>
      <c r="C289" t="str">
        <f t="shared" si="12"/>
        <v>05P1897</v>
      </c>
      <c r="D289">
        <v>126</v>
      </c>
      <c r="E289" t="s">
        <v>14</v>
      </c>
      <c r="F289" t="str">
        <f>"0980107090"</f>
        <v>0980107090</v>
      </c>
      <c r="G289" t="str">
        <f>"0980107090"</f>
        <v>0980107090</v>
      </c>
    </row>
    <row r="290" spans="1:7">
      <c r="A290" t="s">
        <v>42</v>
      </c>
      <c r="B290" t="s">
        <v>34</v>
      </c>
      <c r="C290" t="str">
        <f t="shared" si="12"/>
        <v>05P1897</v>
      </c>
      <c r="D290">
        <v>126</v>
      </c>
      <c r="E290" t="s">
        <v>14</v>
      </c>
      <c r="F290" t="str">
        <f>"0980106430"</f>
        <v>0980106430</v>
      </c>
      <c r="G290" t="str">
        <f>"0980106430"</f>
        <v>0980106430</v>
      </c>
    </row>
    <row r="291" spans="1:7">
      <c r="A291" t="s">
        <v>42</v>
      </c>
      <c r="B291" t="s">
        <v>34</v>
      </c>
      <c r="C291" t="str">
        <f t="shared" si="12"/>
        <v>05P1897</v>
      </c>
      <c r="D291">
        <v>126</v>
      </c>
      <c r="E291" t="s">
        <v>14</v>
      </c>
      <c r="F291" t="str">
        <f>"0509290040"</f>
        <v>0509290040</v>
      </c>
      <c r="G291" t="str">
        <f>"0509290040"</f>
        <v>0509290040</v>
      </c>
    </row>
    <row r="292" spans="1:7">
      <c r="A292" t="s">
        <v>42</v>
      </c>
      <c r="B292" t="s">
        <v>34</v>
      </c>
      <c r="C292" t="str">
        <f t="shared" si="12"/>
        <v>05P1897</v>
      </c>
      <c r="D292">
        <v>126</v>
      </c>
      <c r="E292" t="s">
        <v>14</v>
      </c>
      <c r="F292" t="str">
        <f>"0980106350"</f>
        <v>0980106350</v>
      </c>
      <c r="G292" t="str">
        <f>"0980106350"</f>
        <v>0980106350</v>
      </c>
    </row>
    <row r="293" spans="1:7">
      <c r="A293" t="s">
        <v>42</v>
      </c>
      <c r="B293" t="s">
        <v>34</v>
      </c>
      <c r="C293" t="str">
        <f t="shared" si="12"/>
        <v>05P1897</v>
      </c>
      <c r="D293">
        <v>126</v>
      </c>
      <c r="E293" t="s">
        <v>14</v>
      </c>
      <c r="F293" t="str">
        <f>"980107240"</f>
        <v>980107240</v>
      </c>
      <c r="G293" t="str">
        <f>"980107240"</f>
        <v>980107240</v>
      </c>
    </row>
    <row r="294" spans="1:7">
      <c r="A294" t="s">
        <v>42</v>
      </c>
      <c r="B294" t="s">
        <v>34</v>
      </c>
      <c r="C294" t="str">
        <f t="shared" si="12"/>
        <v>05P1897</v>
      </c>
      <c r="D294">
        <v>126</v>
      </c>
      <c r="E294" t="s">
        <v>14</v>
      </c>
      <c r="F294" t="str">
        <f>"0509290220"</f>
        <v>0509290220</v>
      </c>
      <c r="G294" t="str">
        <f>"0509290220"</f>
        <v>0509290220</v>
      </c>
    </row>
    <row r="295" spans="1:7">
      <c r="A295" t="s">
        <v>42</v>
      </c>
      <c r="B295" t="s">
        <v>34</v>
      </c>
      <c r="C295" t="str">
        <f t="shared" si="12"/>
        <v>05P1897</v>
      </c>
      <c r="D295">
        <v>126</v>
      </c>
      <c r="E295" t="s">
        <v>14</v>
      </c>
      <c r="F295" t="str">
        <f>"0980106210"</f>
        <v>0980106210</v>
      </c>
      <c r="G295" t="str">
        <f>"0980106210"</f>
        <v>0980106210</v>
      </c>
    </row>
    <row r="296" spans="1:7">
      <c r="A296" t="s">
        <v>42</v>
      </c>
      <c r="B296" t="s">
        <v>34</v>
      </c>
      <c r="C296" t="str">
        <f t="shared" ref="C296:C306" si="13">"05P1898"</f>
        <v>05P1898</v>
      </c>
      <c r="D296">
        <v>127</v>
      </c>
      <c r="E296" t="s">
        <v>14</v>
      </c>
      <c r="F296" t="str">
        <f>"0980106200"</f>
        <v>0980106200</v>
      </c>
      <c r="G296" t="str">
        <f>"0980106200"</f>
        <v>0980106200</v>
      </c>
    </row>
    <row r="297" spans="1:7">
      <c r="A297" t="s">
        <v>42</v>
      </c>
      <c r="B297" t="s">
        <v>34</v>
      </c>
      <c r="C297" t="str">
        <f t="shared" si="13"/>
        <v>05P1898</v>
      </c>
      <c r="D297">
        <v>127</v>
      </c>
      <c r="E297" t="s">
        <v>14</v>
      </c>
      <c r="F297" t="str">
        <f>"0536270020"</f>
        <v>0536270020</v>
      </c>
      <c r="G297" t="str">
        <f>"0536270020"</f>
        <v>0536270020</v>
      </c>
    </row>
    <row r="298" spans="1:7">
      <c r="A298" t="s">
        <v>42</v>
      </c>
      <c r="B298" t="s">
        <v>34</v>
      </c>
      <c r="C298" t="str">
        <f t="shared" si="13"/>
        <v>05P1898</v>
      </c>
      <c r="D298">
        <v>127</v>
      </c>
      <c r="E298" t="s">
        <v>14</v>
      </c>
      <c r="F298" t="str">
        <f>"0980102920"</f>
        <v>0980102920</v>
      </c>
      <c r="G298" t="str">
        <f>"0980102920"</f>
        <v>0980102920</v>
      </c>
    </row>
    <row r="299" spans="1:7">
      <c r="A299" t="s">
        <v>42</v>
      </c>
      <c r="B299" t="s">
        <v>34</v>
      </c>
      <c r="C299" t="str">
        <f t="shared" si="13"/>
        <v>05P1898</v>
      </c>
      <c r="D299">
        <v>127</v>
      </c>
      <c r="E299" t="s">
        <v>14</v>
      </c>
      <c r="F299" t="str">
        <f>"0980108170"</f>
        <v>0980108170</v>
      </c>
      <c r="G299" t="str">
        <f>"0980108170"</f>
        <v>0980108170</v>
      </c>
    </row>
    <row r="300" spans="1:7">
      <c r="A300" t="s">
        <v>42</v>
      </c>
      <c r="B300" t="s">
        <v>34</v>
      </c>
      <c r="C300" t="str">
        <f t="shared" si="13"/>
        <v>05P1898</v>
      </c>
      <c r="D300">
        <v>127</v>
      </c>
      <c r="E300" t="s">
        <v>14</v>
      </c>
      <c r="F300" t="str">
        <f>"0509290070"</f>
        <v>0509290070</v>
      </c>
      <c r="G300" t="str">
        <f>"0509290070"</f>
        <v>0509290070</v>
      </c>
    </row>
    <row r="301" spans="1:7">
      <c r="A301" t="s">
        <v>42</v>
      </c>
      <c r="B301" t="s">
        <v>34</v>
      </c>
      <c r="C301" t="str">
        <f t="shared" si="13"/>
        <v>05P1898</v>
      </c>
      <c r="D301">
        <v>127</v>
      </c>
      <c r="E301" t="s">
        <v>14</v>
      </c>
      <c r="F301" t="str">
        <f>"0980102570"</f>
        <v>0980102570</v>
      </c>
      <c r="G301" t="str">
        <f>"0980102570"</f>
        <v>0980102570</v>
      </c>
    </row>
    <row r="302" spans="1:7">
      <c r="A302" t="s">
        <v>42</v>
      </c>
      <c r="B302" t="s">
        <v>34</v>
      </c>
      <c r="C302" t="str">
        <f t="shared" si="13"/>
        <v>05P1898</v>
      </c>
      <c r="D302">
        <v>127</v>
      </c>
      <c r="E302" t="s">
        <v>14</v>
      </c>
      <c r="F302" t="str">
        <f>"0980107250"</f>
        <v>0980107250</v>
      </c>
      <c r="G302" t="str">
        <f>"0980107250"</f>
        <v>0980107250</v>
      </c>
    </row>
    <row r="303" spans="1:7">
      <c r="A303" t="s">
        <v>42</v>
      </c>
      <c r="B303" t="s">
        <v>34</v>
      </c>
      <c r="C303" t="str">
        <f t="shared" si="13"/>
        <v>05P1898</v>
      </c>
      <c r="D303">
        <v>127</v>
      </c>
      <c r="E303" t="s">
        <v>14</v>
      </c>
      <c r="F303" t="str">
        <f>"0980106960"</f>
        <v>0980106960</v>
      </c>
      <c r="G303" t="str">
        <f>"0980106960"</f>
        <v>0980106960</v>
      </c>
    </row>
    <row r="304" spans="1:7">
      <c r="A304" t="s">
        <v>42</v>
      </c>
      <c r="B304" t="s">
        <v>34</v>
      </c>
      <c r="C304" t="str">
        <f t="shared" si="13"/>
        <v>05P1898</v>
      </c>
      <c r="D304">
        <v>127</v>
      </c>
      <c r="E304" t="s">
        <v>14</v>
      </c>
      <c r="F304" t="str">
        <f>"0509290090"</f>
        <v>0509290090</v>
      </c>
      <c r="G304" t="str">
        <f>"0509290090"</f>
        <v>0509290090</v>
      </c>
    </row>
    <row r="305" spans="1:7">
      <c r="A305" t="s">
        <v>42</v>
      </c>
      <c r="B305" t="s">
        <v>34</v>
      </c>
      <c r="C305" t="str">
        <f t="shared" si="13"/>
        <v>05P1898</v>
      </c>
      <c r="D305">
        <v>127</v>
      </c>
      <c r="E305" t="s">
        <v>14</v>
      </c>
      <c r="F305" t="str">
        <f>"0980106450"</f>
        <v>0980106450</v>
      </c>
      <c r="G305" t="str">
        <f>"0980106450"</f>
        <v>0980106450</v>
      </c>
    </row>
    <row r="306" spans="1:7">
      <c r="A306" t="s">
        <v>42</v>
      </c>
      <c r="B306" t="s">
        <v>34</v>
      </c>
      <c r="C306" t="str">
        <f t="shared" si="13"/>
        <v>05P1898</v>
      </c>
      <c r="D306">
        <v>127</v>
      </c>
      <c r="E306" t="s">
        <v>14</v>
      </c>
      <c r="F306" t="str">
        <f>"0980106360"</f>
        <v>0980106360</v>
      </c>
      <c r="G306" t="str">
        <f>"0980106360"</f>
        <v>0980106360</v>
      </c>
    </row>
    <row r="307" spans="1:7">
      <c r="A307" t="s">
        <v>42</v>
      </c>
      <c r="B307" t="s">
        <v>34</v>
      </c>
      <c r="C307" t="str">
        <f t="shared" ref="C307:C313" si="14">"05P1899"</f>
        <v>05P1899</v>
      </c>
      <c r="D307">
        <v>128</v>
      </c>
      <c r="E307" t="s">
        <v>14</v>
      </c>
      <c r="F307" t="str">
        <f>"0509290230"</f>
        <v>0509290230</v>
      </c>
      <c r="G307" t="str">
        <f>"0509290230"</f>
        <v>0509290230</v>
      </c>
    </row>
    <row r="308" spans="1:7">
      <c r="A308" t="s">
        <v>42</v>
      </c>
      <c r="B308" t="s">
        <v>34</v>
      </c>
      <c r="C308" t="str">
        <f t="shared" si="14"/>
        <v>05P1899</v>
      </c>
      <c r="D308">
        <v>128</v>
      </c>
      <c r="E308" t="s">
        <v>14</v>
      </c>
      <c r="F308" t="str">
        <f>"0980107260"</f>
        <v>0980107260</v>
      </c>
      <c r="G308" t="str">
        <f>"0980107260"</f>
        <v>0980107260</v>
      </c>
    </row>
    <row r="309" spans="1:7">
      <c r="A309" t="s">
        <v>42</v>
      </c>
      <c r="B309" t="s">
        <v>34</v>
      </c>
      <c r="C309" t="str">
        <f t="shared" si="14"/>
        <v>05P1899</v>
      </c>
      <c r="D309">
        <v>128</v>
      </c>
      <c r="E309" t="s">
        <v>14</v>
      </c>
      <c r="F309" t="str">
        <f>"0980106950"</f>
        <v>0980106950</v>
      </c>
      <c r="G309" t="str">
        <f>"0980106950"</f>
        <v>0980106950</v>
      </c>
    </row>
    <row r="310" spans="1:7">
      <c r="A310" t="s">
        <v>42</v>
      </c>
      <c r="B310" t="s">
        <v>34</v>
      </c>
      <c r="C310" t="str">
        <f t="shared" si="14"/>
        <v>05P1899</v>
      </c>
      <c r="D310">
        <v>128</v>
      </c>
      <c r="E310" t="s">
        <v>14</v>
      </c>
      <c r="F310" t="str">
        <f>"0980106440"</f>
        <v>0980106440</v>
      </c>
      <c r="G310" t="str">
        <f>"0980106440"</f>
        <v>0980106440</v>
      </c>
    </row>
    <row r="311" spans="1:7">
      <c r="A311" t="s">
        <v>42</v>
      </c>
      <c r="B311" t="s">
        <v>34</v>
      </c>
      <c r="C311" t="str">
        <f t="shared" si="14"/>
        <v>05P1899</v>
      </c>
      <c r="D311">
        <v>128</v>
      </c>
      <c r="E311" t="s">
        <v>14</v>
      </c>
      <c r="F311" t="str">
        <f>"0509290060"</f>
        <v>0509290060</v>
      </c>
      <c r="G311" t="str">
        <f>"0509290060"</f>
        <v>0509290060</v>
      </c>
    </row>
    <row r="312" spans="1:7">
      <c r="A312" t="s">
        <v>42</v>
      </c>
      <c r="B312" t="s">
        <v>34</v>
      </c>
      <c r="C312" t="str">
        <f t="shared" si="14"/>
        <v>05P1899</v>
      </c>
      <c r="D312">
        <v>128</v>
      </c>
      <c r="E312" t="s">
        <v>14</v>
      </c>
      <c r="F312" t="str">
        <f>"0509290080"</f>
        <v>0509290080</v>
      </c>
      <c r="G312" t="str">
        <f>"0509290080"</f>
        <v>0509290080</v>
      </c>
    </row>
    <row r="313" spans="1:7">
      <c r="A313" t="s">
        <v>42</v>
      </c>
      <c r="B313" t="s">
        <v>34</v>
      </c>
      <c r="C313" t="str">
        <f t="shared" si="14"/>
        <v>05P1899</v>
      </c>
      <c r="D313">
        <v>128</v>
      </c>
      <c r="E313" t="s">
        <v>14</v>
      </c>
      <c r="F313" t="str">
        <f>"0980108160"</f>
        <v>0980108160</v>
      </c>
      <c r="G313" t="str">
        <f>"0980108160"</f>
        <v>0980108160</v>
      </c>
    </row>
    <row r="314" spans="1:7">
      <c r="A314" t="s">
        <v>42</v>
      </c>
      <c r="B314" t="s">
        <v>34</v>
      </c>
      <c r="C314" t="str">
        <f>"05P1901"</f>
        <v>05P1901</v>
      </c>
      <c r="D314">
        <v>129</v>
      </c>
      <c r="E314" t="s">
        <v>63</v>
      </c>
      <c r="F314" t="str">
        <f>"410608638R"</f>
        <v>410608638R</v>
      </c>
      <c r="G314" t="str">
        <f>"410608638R"</f>
        <v>410608638R</v>
      </c>
    </row>
    <row r="315" spans="1:7">
      <c r="A315" t="s">
        <v>42</v>
      </c>
      <c r="B315" t="s">
        <v>34</v>
      </c>
      <c r="C315" t="str">
        <f>"05P1901"</f>
        <v>05P1901</v>
      </c>
      <c r="D315">
        <v>129</v>
      </c>
      <c r="E315" t="s">
        <v>63</v>
      </c>
      <c r="F315" t="str">
        <f>"95518304"</f>
        <v>95518304</v>
      </c>
      <c r="G315" t="str">
        <f>"95518304"</f>
        <v>95518304</v>
      </c>
    </row>
    <row r="316" spans="1:7">
      <c r="A316" t="s">
        <v>42</v>
      </c>
      <c r="B316" t="s">
        <v>34</v>
      </c>
      <c r="C316" t="str">
        <f>"05P1901"</f>
        <v>05P1901</v>
      </c>
      <c r="D316">
        <v>129</v>
      </c>
      <c r="E316" t="s">
        <v>63</v>
      </c>
      <c r="F316" t="str">
        <f>"4423332"</f>
        <v>4423332</v>
      </c>
      <c r="G316" t="str">
        <f>"4423332"</f>
        <v>4423332</v>
      </c>
    </row>
    <row r="317" spans="1:7">
      <c r="A317" t="s">
        <v>42</v>
      </c>
      <c r="B317" t="s">
        <v>34</v>
      </c>
      <c r="C317" t="str">
        <f>"05P1902"</f>
        <v>05P1902</v>
      </c>
      <c r="D317">
        <v>130</v>
      </c>
      <c r="E317" t="s">
        <v>50</v>
      </c>
      <c r="F317" t="str">
        <f>"77366679"</f>
        <v>77366679</v>
      </c>
      <c r="G317" t="str">
        <f>"77366679"</f>
        <v>77366679</v>
      </c>
    </row>
    <row r="318" spans="1:7">
      <c r="A318" t="s">
        <v>42</v>
      </c>
      <c r="B318" t="s">
        <v>34</v>
      </c>
      <c r="C318" t="str">
        <f>"05P1903"</f>
        <v>05P1903</v>
      </c>
      <c r="D318">
        <v>131</v>
      </c>
      <c r="E318" t="s">
        <v>49</v>
      </c>
      <c r="F318" t="str">
        <f>"425488"</f>
        <v>425488</v>
      </c>
      <c r="G318" t="str">
        <f>"425488"</f>
        <v>425488</v>
      </c>
    </row>
    <row r="319" spans="1:7">
      <c r="A319" t="s">
        <v>42</v>
      </c>
      <c r="B319" t="s">
        <v>34</v>
      </c>
      <c r="C319" t="str">
        <f>"05P1903"</f>
        <v>05P1903</v>
      </c>
      <c r="D319">
        <v>131</v>
      </c>
      <c r="E319" t="s">
        <v>51</v>
      </c>
      <c r="F319" t="str">
        <f>"1609987980"</f>
        <v>1609987980</v>
      </c>
      <c r="G319" t="str">
        <f>"1609987980"</f>
        <v>1609987980</v>
      </c>
    </row>
    <row r="320" spans="1:7">
      <c r="A320" t="s">
        <v>42</v>
      </c>
      <c r="B320" t="s">
        <v>34</v>
      </c>
      <c r="C320" t="str">
        <f>"05P1904"</f>
        <v>05P1904</v>
      </c>
      <c r="D320">
        <v>132</v>
      </c>
      <c r="E320" t="s">
        <v>18</v>
      </c>
      <c r="F320" t="str">
        <f>"4474200020"</f>
        <v>4474200020</v>
      </c>
      <c r="G320" t="str">
        <f>"4474200020"</f>
        <v>4474200020</v>
      </c>
    </row>
    <row r="321" spans="1:7">
      <c r="A321" t="s">
        <v>42</v>
      </c>
      <c r="B321" t="s">
        <v>34</v>
      </c>
      <c r="C321" t="str">
        <f>"05P1905"</f>
        <v>05P1905</v>
      </c>
      <c r="D321">
        <v>133</v>
      </c>
      <c r="E321" t="s">
        <v>18</v>
      </c>
      <c r="F321" t="str">
        <f>"4474200120"</f>
        <v>4474200120</v>
      </c>
      <c r="G321" t="str">
        <f>"4474200120"</f>
        <v>4474200120</v>
      </c>
    </row>
    <row r="322" spans="1:7">
      <c r="A322" t="s">
        <v>42</v>
      </c>
      <c r="B322" t="s">
        <v>34</v>
      </c>
      <c r="C322" t="str">
        <f t="shared" ref="C322:C328" si="15">"05P1906"</f>
        <v>05P1906</v>
      </c>
      <c r="D322">
        <v>134</v>
      </c>
      <c r="E322" t="s">
        <v>61</v>
      </c>
      <c r="F322" t="str">
        <f>"BS512K021A"</f>
        <v>BS512K021A</v>
      </c>
      <c r="G322" t="str">
        <f>"BS512K021A"</f>
        <v>BS512K021A</v>
      </c>
    </row>
    <row r="323" spans="1:7">
      <c r="A323" t="s">
        <v>42</v>
      </c>
      <c r="B323" t="s">
        <v>34</v>
      </c>
      <c r="C323" t="str">
        <f t="shared" si="15"/>
        <v>05P1906</v>
      </c>
      <c r="D323">
        <v>134</v>
      </c>
      <c r="E323" t="s">
        <v>61</v>
      </c>
      <c r="F323" t="str">
        <f>"BS512K021BA"</f>
        <v>BS512K021BA</v>
      </c>
      <c r="G323" t="str">
        <f>"BS512K021BA"</f>
        <v>BS512K021BA</v>
      </c>
    </row>
    <row r="324" spans="1:7">
      <c r="A324" t="s">
        <v>42</v>
      </c>
      <c r="B324" t="s">
        <v>34</v>
      </c>
      <c r="C324" t="str">
        <f t="shared" si="15"/>
        <v>05P1906</v>
      </c>
      <c r="D324">
        <v>134</v>
      </c>
      <c r="E324" t="s">
        <v>61</v>
      </c>
      <c r="F324" t="str">
        <f>"1778385"</f>
        <v>1778385</v>
      </c>
      <c r="G324" t="str">
        <f>"1778385"</f>
        <v>1778385</v>
      </c>
    </row>
    <row r="325" spans="1:7">
      <c r="A325" t="s">
        <v>42</v>
      </c>
      <c r="B325" t="s">
        <v>34</v>
      </c>
      <c r="C325" t="str">
        <f t="shared" si="15"/>
        <v>05P1906</v>
      </c>
      <c r="D325">
        <v>134</v>
      </c>
      <c r="E325" t="s">
        <v>61</v>
      </c>
      <c r="F325" t="str">
        <f>"1736940"</f>
        <v>1736940</v>
      </c>
      <c r="G325" t="str">
        <f>"1736940"</f>
        <v>1736940</v>
      </c>
    </row>
    <row r="326" spans="1:7">
      <c r="A326" t="s">
        <v>42</v>
      </c>
      <c r="B326" t="s">
        <v>34</v>
      </c>
      <c r="C326" t="str">
        <f t="shared" si="15"/>
        <v>05P1906</v>
      </c>
      <c r="D326">
        <v>134</v>
      </c>
      <c r="E326" t="s">
        <v>61</v>
      </c>
      <c r="F326" t="str">
        <f>"1731172"</f>
        <v>1731172</v>
      </c>
      <c r="G326" t="str">
        <f>"1731172"</f>
        <v>1731172</v>
      </c>
    </row>
    <row r="327" spans="1:7">
      <c r="A327" t="s">
        <v>42</v>
      </c>
      <c r="B327" t="s">
        <v>34</v>
      </c>
      <c r="C327" t="str">
        <f t="shared" si="15"/>
        <v>05P1906</v>
      </c>
      <c r="D327">
        <v>134</v>
      </c>
      <c r="E327" t="s">
        <v>61</v>
      </c>
      <c r="F327" t="str">
        <f>"ME9S5J2K021BB"</f>
        <v>ME9S5J2K021BB</v>
      </c>
      <c r="G327" t="str">
        <f>"ME9S5J2K021BB"</f>
        <v>ME9S5J2K021BB</v>
      </c>
    </row>
    <row r="328" spans="1:7">
      <c r="A328" t="s">
        <v>42</v>
      </c>
      <c r="B328" t="s">
        <v>34</v>
      </c>
      <c r="C328" t="str">
        <f t="shared" si="15"/>
        <v>05P1906</v>
      </c>
      <c r="D328">
        <v>134</v>
      </c>
      <c r="E328" t="s">
        <v>61</v>
      </c>
      <c r="F328" t="str">
        <f>"ME9S51J2K021BA"</f>
        <v>ME9S51J2K021BA</v>
      </c>
      <c r="G328" t="str">
        <f>"ME9S51J2K021BA"</f>
        <v>ME9S51J2K021BA</v>
      </c>
    </row>
    <row r="329" spans="1:7">
      <c r="A329" t="s">
        <v>42</v>
      </c>
      <c r="B329" t="s">
        <v>34</v>
      </c>
      <c r="C329" t="str">
        <f>"05P1907"</f>
        <v>05P1907</v>
      </c>
      <c r="D329">
        <v>135</v>
      </c>
      <c r="E329" t="s">
        <v>61</v>
      </c>
      <c r="F329" t="str">
        <f>"ME9S5J2K021AB"</f>
        <v>ME9S5J2K021AB</v>
      </c>
      <c r="G329" t="str">
        <f>"ME9S5J2K021AB"</f>
        <v>ME9S5J2K021AB</v>
      </c>
    </row>
    <row r="330" spans="1:7">
      <c r="A330" t="s">
        <v>64</v>
      </c>
      <c r="B330" t="s">
        <v>34</v>
      </c>
      <c r="C330" t="str">
        <f>"1489"</f>
        <v>1489</v>
      </c>
      <c r="D330">
        <v>136</v>
      </c>
      <c r="E330" t="s">
        <v>40</v>
      </c>
      <c r="F330" t="str">
        <f>"5851025300"</f>
        <v>5851025300</v>
      </c>
      <c r="G330" t="str">
        <f>"5851025300"</f>
        <v>5851025300</v>
      </c>
    </row>
    <row r="331" spans="1:7">
      <c r="A331" t="s">
        <v>64</v>
      </c>
      <c r="B331" t="s">
        <v>34</v>
      </c>
      <c r="C331" t="str">
        <f>"1588"</f>
        <v>1588</v>
      </c>
      <c r="D331">
        <v>138</v>
      </c>
      <c r="E331" t="s">
        <v>51</v>
      </c>
      <c r="F331" t="str">
        <f>"4601J1"</f>
        <v>4601J1</v>
      </c>
      <c r="G331" t="str">
        <f>"4601J1"</f>
        <v>4601J1</v>
      </c>
    </row>
    <row r="332" spans="1:7">
      <c r="A332" t="s">
        <v>64</v>
      </c>
      <c r="B332" t="s">
        <v>34</v>
      </c>
      <c r="C332" t="str">
        <f>"1590"</f>
        <v>1590</v>
      </c>
      <c r="D332">
        <v>139</v>
      </c>
      <c r="E332" t="s">
        <v>31</v>
      </c>
      <c r="F332" t="str">
        <f>"77364503"</f>
        <v>77364503</v>
      </c>
      <c r="G332" t="str">
        <f>"77364503"</f>
        <v>77364503</v>
      </c>
    </row>
    <row r="333" spans="1:7">
      <c r="A333" t="s">
        <v>64</v>
      </c>
      <c r="B333" t="s">
        <v>34</v>
      </c>
      <c r="C333" t="str">
        <f>"1590"</f>
        <v>1590</v>
      </c>
      <c r="D333">
        <v>139</v>
      </c>
      <c r="E333" t="s">
        <v>31</v>
      </c>
      <c r="F333" t="str">
        <f>"9948690"</f>
        <v>9948690</v>
      </c>
      <c r="G333" t="str">
        <f>"9948690"</f>
        <v>9948690</v>
      </c>
    </row>
    <row r="334" spans="1:7">
      <c r="A334" t="s">
        <v>64</v>
      </c>
      <c r="B334" t="s">
        <v>34</v>
      </c>
      <c r="C334" t="str">
        <f>"1590"</f>
        <v>1590</v>
      </c>
      <c r="D334">
        <v>139</v>
      </c>
      <c r="E334" t="s">
        <v>31</v>
      </c>
      <c r="F334" t="str">
        <f>"9949166"</f>
        <v>9949166</v>
      </c>
      <c r="G334" t="str">
        <f>"9949166"</f>
        <v>9949166</v>
      </c>
    </row>
    <row r="335" spans="1:7">
      <c r="A335" t="s">
        <v>64</v>
      </c>
      <c r="B335" t="s">
        <v>34</v>
      </c>
      <c r="C335" t="str">
        <f>"1593"</f>
        <v>1593</v>
      </c>
      <c r="D335">
        <v>140</v>
      </c>
      <c r="E335" t="s">
        <v>41</v>
      </c>
      <c r="F335" t="str">
        <f>"4720144140"</f>
        <v>4720144140</v>
      </c>
      <c r="G335" t="str">
        <f>"4720144140"</f>
        <v>4720144140</v>
      </c>
    </row>
    <row r="336" spans="1:7">
      <c r="A336" t="s">
        <v>64</v>
      </c>
      <c r="B336" t="s">
        <v>34</v>
      </c>
      <c r="C336" t="str">
        <f>"1593"</f>
        <v>1593</v>
      </c>
      <c r="D336">
        <v>140</v>
      </c>
      <c r="E336" t="s">
        <v>41</v>
      </c>
      <c r="F336" t="str">
        <f>"4720142240"</f>
        <v>4720142240</v>
      </c>
      <c r="G336" t="str">
        <f>"4720142240"</f>
        <v>4720142240</v>
      </c>
    </row>
    <row r="337" spans="1:7">
      <c r="A337" t="s">
        <v>64</v>
      </c>
      <c r="B337" t="s">
        <v>34</v>
      </c>
      <c r="C337" t="str">
        <f>"1593"</f>
        <v>1593</v>
      </c>
      <c r="D337">
        <v>140</v>
      </c>
      <c r="E337" t="s">
        <v>41</v>
      </c>
      <c r="F337" t="str">
        <f>"4720142230"</f>
        <v>4720142230</v>
      </c>
      <c r="G337" t="str">
        <f>"4720142230"</f>
        <v>4720142230</v>
      </c>
    </row>
    <row r="338" spans="1:7">
      <c r="A338" t="s">
        <v>64</v>
      </c>
      <c r="B338" t="s">
        <v>34</v>
      </c>
      <c r="C338" t="str">
        <f>"1593"</f>
        <v>1593</v>
      </c>
      <c r="D338">
        <v>140</v>
      </c>
      <c r="E338" t="s">
        <v>41</v>
      </c>
      <c r="F338" t="str">
        <f>"4720142231"</f>
        <v>4720142231</v>
      </c>
      <c r="G338" t="str">
        <f>"4720142231"</f>
        <v>4720142231</v>
      </c>
    </row>
    <row r="339" spans="1:7">
      <c r="A339" t="s">
        <v>42</v>
      </c>
      <c r="B339" t="s">
        <v>34</v>
      </c>
      <c r="C339" t="str">
        <f>"05P824K"</f>
        <v>05P824K</v>
      </c>
      <c r="D339">
        <v>141</v>
      </c>
      <c r="E339" t="s">
        <v>43</v>
      </c>
      <c r="F339" t="str">
        <f>"M91002704"</f>
        <v>M91002704</v>
      </c>
      <c r="G339" t="str">
        <f>"M91002704"</f>
        <v>M91002704</v>
      </c>
    </row>
    <row r="340" spans="1:7">
      <c r="A340" t="s">
        <v>42</v>
      </c>
      <c r="B340" t="s">
        <v>34</v>
      </c>
      <c r="C340" t="str">
        <f>"05P824K"</f>
        <v>05P824K</v>
      </c>
      <c r="D340">
        <v>141</v>
      </c>
      <c r="E340" t="s">
        <v>48</v>
      </c>
      <c r="F340" t="str">
        <f>"3057317900"</f>
        <v>3057317900</v>
      </c>
      <c r="G340" t="str">
        <f>"3057317900"</f>
        <v>3057317900</v>
      </c>
    </row>
    <row r="341" spans="1:7">
      <c r="A341" t="s">
        <v>65</v>
      </c>
      <c r="B341" t="s">
        <v>34</v>
      </c>
      <c r="C341" t="str">
        <f>"2175"</f>
        <v>2175</v>
      </c>
      <c r="D341">
        <v>142</v>
      </c>
      <c r="E341" t="s">
        <v>52</v>
      </c>
      <c r="F341" t="str">
        <f>"8D2721401"</f>
        <v>8D2721401</v>
      </c>
      <c r="G341" t="str">
        <f>"8D2721401"</f>
        <v>8D2721401</v>
      </c>
    </row>
    <row r="342" spans="1:7">
      <c r="A342" t="s">
        <v>65</v>
      </c>
      <c r="B342" t="s">
        <v>34</v>
      </c>
      <c r="C342" t="str">
        <f>"2175"</f>
        <v>2175</v>
      </c>
      <c r="D342">
        <v>142</v>
      </c>
      <c r="E342" t="s">
        <v>52</v>
      </c>
      <c r="F342" t="str">
        <f>"8D2721401B"</f>
        <v>8D2721401B</v>
      </c>
      <c r="G342" t="str">
        <f>"8D2721401B"</f>
        <v>8D2721401B</v>
      </c>
    </row>
    <row r="343" spans="1:7">
      <c r="A343" t="s">
        <v>65</v>
      </c>
      <c r="B343" t="s">
        <v>34</v>
      </c>
      <c r="C343" t="str">
        <f>"2175"</f>
        <v>2175</v>
      </c>
      <c r="D343">
        <v>142</v>
      </c>
      <c r="E343" t="s">
        <v>53</v>
      </c>
      <c r="F343" t="str">
        <f>"8D2721401"</f>
        <v>8D2721401</v>
      </c>
      <c r="G343" t="str">
        <f>"8D2721401"</f>
        <v>8D2721401</v>
      </c>
    </row>
    <row r="344" spans="1:7">
      <c r="A344" t="s">
        <v>65</v>
      </c>
      <c r="B344" t="s">
        <v>34</v>
      </c>
      <c r="C344" t="str">
        <f>"2175"</f>
        <v>2175</v>
      </c>
      <c r="D344">
        <v>142</v>
      </c>
      <c r="E344" t="s">
        <v>53</v>
      </c>
      <c r="F344" t="str">
        <f>"8D2721401B"</f>
        <v>8D2721401B</v>
      </c>
      <c r="G344" t="str">
        <f>"8D2721401B"</f>
        <v>8D2721401B</v>
      </c>
    </row>
    <row r="345" spans="1:7">
      <c r="A345" t="s">
        <v>65</v>
      </c>
      <c r="B345" t="s">
        <v>34</v>
      </c>
      <c r="C345" t="str">
        <f>"2190"</f>
        <v>2190</v>
      </c>
      <c r="D345">
        <v>143</v>
      </c>
      <c r="E345" t="s">
        <v>53</v>
      </c>
      <c r="F345" t="str">
        <f>"7H0721401B"</f>
        <v>7H0721401B</v>
      </c>
      <c r="G345" t="str">
        <f>"7H0721401B"</f>
        <v>7H0721401B</v>
      </c>
    </row>
    <row r="346" spans="1:7">
      <c r="A346" t="s">
        <v>65</v>
      </c>
      <c r="B346" t="s">
        <v>34</v>
      </c>
      <c r="C346" t="str">
        <f>"2190"</f>
        <v>2190</v>
      </c>
      <c r="D346">
        <v>143</v>
      </c>
      <c r="E346" t="s">
        <v>53</v>
      </c>
      <c r="F346" t="str">
        <f>"7H0721401C"</f>
        <v>7H0721401C</v>
      </c>
      <c r="G346" t="str">
        <f>"7H0721401C"</f>
        <v>7H0721401C</v>
      </c>
    </row>
    <row r="347" spans="1:7">
      <c r="A347" t="s">
        <v>65</v>
      </c>
      <c r="B347" t="s">
        <v>34</v>
      </c>
      <c r="C347" t="str">
        <f>"2190"</f>
        <v>2190</v>
      </c>
      <c r="D347">
        <v>143</v>
      </c>
      <c r="E347" t="s">
        <v>53</v>
      </c>
      <c r="F347" t="str">
        <f>"1H0721401A"</f>
        <v>1H0721401A</v>
      </c>
      <c r="G347" t="str">
        <f>"1H0721401A"</f>
        <v>1H0721401A</v>
      </c>
    </row>
    <row r="348" spans="1:7">
      <c r="A348" t="s">
        <v>65</v>
      </c>
      <c r="B348" t="s">
        <v>34</v>
      </c>
      <c r="C348" t="str">
        <f>"2190"</f>
        <v>2190</v>
      </c>
      <c r="D348">
        <v>143</v>
      </c>
      <c r="E348" t="s">
        <v>53</v>
      </c>
      <c r="F348" t="str">
        <f>"7H0721401A"</f>
        <v>7H0721401A</v>
      </c>
      <c r="G348" t="str">
        <f>"7H0721401A"</f>
        <v>7H0721401A</v>
      </c>
    </row>
    <row r="349" spans="1:7">
      <c r="A349" t="s">
        <v>65</v>
      </c>
      <c r="B349" t="s">
        <v>34</v>
      </c>
      <c r="C349" t="str">
        <f>"2190"</f>
        <v>2190</v>
      </c>
      <c r="D349">
        <v>143</v>
      </c>
      <c r="E349" t="s">
        <v>53</v>
      </c>
      <c r="F349" t="str">
        <f>"7H0721401"</f>
        <v>7H0721401</v>
      </c>
      <c r="G349" t="str">
        <f>"7H0721401"</f>
        <v>7H0721401</v>
      </c>
    </row>
    <row r="350" spans="1:7">
      <c r="A350" t="s">
        <v>65</v>
      </c>
      <c r="B350" t="s">
        <v>34</v>
      </c>
      <c r="C350" t="str">
        <f>"2235"</f>
        <v>2235</v>
      </c>
      <c r="D350">
        <v>144</v>
      </c>
      <c r="E350" t="s">
        <v>49</v>
      </c>
      <c r="F350" t="str">
        <f>"9680153780"</f>
        <v>9680153780</v>
      </c>
      <c r="G350" t="str">
        <f>"9680153780"</f>
        <v>9680153780</v>
      </c>
    </row>
    <row r="351" spans="1:7">
      <c r="A351" t="s">
        <v>65</v>
      </c>
      <c r="B351" t="s">
        <v>34</v>
      </c>
      <c r="C351" t="str">
        <f>"2235"</f>
        <v>2235</v>
      </c>
      <c r="D351">
        <v>144</v>
      </c>
      <c r="E351" t="s">
        <v>49</v>
      </c>
      <c r="F351" t="str">
        <f>"9646135280"</f>
        <v>9646135280</v>
      </c>
      <c r="G351" t="str">
        <f>"9646135280"</f>
        <v>9646135280</v>
      </c>
    </row>
    <row r="352" spans="1:7">
      <c r="A352" t="s">
        <v>65</v>
      </c>
      <c r="B352" t="s">
        <v>34</v>
      </c>
      <c r="C352" t="str">
        <f>"2235"</f>
        <v>2235</v>
      </c>
      <c r="D352">
        <v>144</v>
      </c>
      <c r="E352" t="s">
        <v>51</v>
      </c>
      <c r="F352" t="str">
        <f>"218241"</f>
        <v>218241</v>
      </c>
      <c r="G352" t="str">
        <f>"218241"</f>
        <v>218241</v>
      </c>
    </row>
    <row r="353" spans="1:7">
      <c r="A353" t="s">
        <v>65</v>
      </c>
      <c r="B353" t="s">
        <v>34</v>
      </c>
      <c r="C353" t="str">
        <f>"2235"</f>
        <v>2235</v>
      </c>
      <c r="D353">
        <v>144</v>
      </c>
      <c r="E353" t="s">
        <v>51</v>
      </c>
      <c r="F353" t="str">
        <f>"218231"</f>
        <v>218231</v>
      </c>
      <c r="G353" t="str">
        <f>"218231"</f>
        <v>218231</v>
      </c>
    </row>
    <row r="354" spans="1:7">
      <c r="A354" t="s">
        <v>65</v>
      </c>
      <c r="B354" t="s">
        <v>34</v>
      </c>
      <c r="C354" t="str">
        <f>"2235"</f>
        <v>2235</v>
      </c>
      <c r="D354">
        <v>144</v>
      </c>
      <c r="E354" t="s">
        <v>51</v>
      </c>
      <c r="F354" t="str">
        <f>"218247"</f>
        <v>218247</v>
      </c>
      <c r="G354" t="str">
        <f>"218247"</f>
        <v>218247</v>
      </c>
    </row>
    <row r="355" spans="1:7">
      <c r="A355" t="s">
        <v>65</v>
      </c>
      <c r="B355" t="s">
        <v>34</v>
      </c>
      <c r="C355" t="str">
        <f>"2236"</f>
        <v>2236</v>
      </c>
      <c r="D355">
        <v>145</v>
      </c>
      <c r="E355" t="s">
        <v>66</v>
      </c>
      <c r="F355" t="str">
        <f>"4626057"</f>
        <v>4626057</v>
      </c>
      <c r="G355" t="str">
        <f>"4626057"</f>
        <v>4626057</v>
      </c>
    </row>
    <row r="356" spans="1:7">
      <c r="A356" t="s">
        <v>65</v>
      </c>
      <c r="B356" t="s">
        <v>34</v>
      </c>
      <c r="C356" t="str">
        <f>"2236"</f>
        <v>2236</v>
      </c>
      <c r="D356">
        <v>145</v>
      </c>
      <c r="E356" t="s">
        <v>66</v>
      </c>
      <c r="F356" t="str">
        <f>"4626172"</f>
        <v>4626172</v>
      </c>
      <c r="G356" t="str">
        <f>"4626172"</f>
        <v>4626172</v>
      </c>
    </row>
    <row r="357" spans="1:7">
      <c r="A357" t="s">
        <v>65</v>
      </c>
      <c r="B357" t="s">
        <v>34</v>
      </c>
      <c r="C357" t="str">
        <f>"2244"</f>
        <v>2244</v>
      </c>
      <c r="D357">
        <v>146</v>
      </c>
      <c r="E357" t="s">
        <v>49</v>
      </c>
      <c r="F357" t="str">
        <f>"9681667180"</f>
        <v>9681667180</v>
      </c>
      <c r="G357" t="str">
        <f>"9681667180"</f>
        <v>9681667180</v>
      </c>
    </row>
    <row r="358" spans="1:7">
      <c r="A358" t="s">
        <v>65</v>
      </c>
      <c r="B358" t="s">
        <v>34</v>
      </c>
      <c r="C358" t="str">
        <f>"2244"</f>
        <v>2244</v>
      </c>
      <c r="D358">
        <v>146</v>
      </c>
      <c r="E358" t="s">
        <v>49</v>
      </c>
      <c r="F358" t="str">
        <f>"9643805480"</f>
        <v>9643805480</v>
      </c>
      <c r="G358" t="str">
        <f>"9643805480"</f>
        <v>9643805480</v>
      </c>
    </row>
    <row r="359" spans="1:7">
      <c r="A359" t="s">
        <v>65</v>
      </c>
      <c r="B359" t="s">
        <v>34</v>
      </c>
      <c r="C359" t="str">
        <f>"2244"</f>
        <v>2244</v>
      </c>
      <c r="D359">
        <v>146</v>
      </c>
      <c r="E359" t="s">
        <v>51</v>
      </c>
      <c r="F359" t="str">
        <f>"218282"</f>
        <v>218282</v>
      </c>
      <c r="G359" t="str">
        <f>"218282"</f>
        <v>218282</v>
      </c>
    </row>
    <row r="360" spans="1:7">
      <c r="A360" t="s">
        <v>65</v>
      </c>
      <c r="B360" t="s">
        <v>34</v>
      </c>
      <c r="C360" t="str">
        <f>"2244"</f>
        <v>2244</v>
      </c>
      <c r="D360">
        <v>146</v>
      </c>
      <c r="E360" t="s">
        <v>51</v>
      </c>
      <c r="F360" t="str">
        <f>"218224"</f>
        <v>218224</v>
      </c>
      <c r="G360" t="str">
        <f>"218224"</f>
        <v>218224</v>
      </c>
    </row>
    <row r="361" spans="1:7">
      <c r="A361" t="s">
        <v>65</v>
      </c>
      <c r="B361" t="s">
        <v>34</v>
      </c>
      <c r="C361" t="str">
        <f>"2291"</f>
        <v>2291</v>
      </c>
      <c r="D361">
        <v>147</v>
      </c>
      <c r="E361" t="s">
        <v>49</v>
      </c>
      <c r="F361" t="str">
        <f>"9638458880"</f>
        <v>9638458880</v>
      </c>
      <c r="G361" t="str">
        <f>"9638458880"</f>
        <v>9638458880</v>
      </c>
    </row>
    <row r="362" spans="1:7">
      <c r="A362" t="s">
        <v>65</v>
      </c>
      <c r="B362" t="s">
        <v>34</v>
      </c>
      <c r="C362" t="str">
        <f>"2291"</f>
        <v>2291</v>
      </c>
      <c r="D362">
        <v>147</v>
      </c>
      <c r="E362" t="s">
        <v>49</v>
      </c>
      <c r="F362" t="str">
        <f>"218212"</f>
        <v>218212</v>
      </c>
      <c r="G362" t="str">
        <f>"218212"</f>
        <v>218212</v>
      </c>
    </row>
    <row r="363" spans="1:7">
      <c r="A363" t="s">
        <v>65</v>
      </c>
      <c r="B363" t="s">
        <v>34</v>
      </c>
      <c r="C363" t="str">
        <f t="shared" ref="C363:C368" si="16">"2294"</f>
        <v>2294</v>
      </c>
      <c r="D363">
        <v>148</v>
      </c>
      <c r="E363" t="s">
        <v>67</v>
      </c>
      <c r="F363" t="str">
        <f>"96184062"</f>
        <v>96184062</v>
      </c>
      <c r="G363" t="str">
        <f>"96184062"</f>
        <v>96184062</v>
      </c>
    </row>
    <row r="364" spans="1:7">
      <c r="A364" t="s">
        <v>65</v>
      </c>
      <c r="B364" t="s">
        <v>34</v>
      </c>
      <c r="C364" t="str">
        <f t="shared" si="16"/>
        <v>2294</v>
      </c>
      <c r="D364">
        <v>148</v>
      </c>
      <c r="E364" t="s">
        <v>67</v>
      </c>
      <c r="F364" t="str">
        <f>"96481285"</f>
        <v>96481285</v>
      </c>
      <c r="G364" t="str">
        <f>"96481285"</f>
        <v>96481285</v>
      </c>
    </row>
    <row r="365" spans="1:7">
      <c r="A365" t="s">
        <v>65</v>
      </c>
      <c r="B365" t="s">
        <v>34</v>
      </c>
      <c r="C365" t="str">
        <f t="shared" si="16"/>
        <v>2294</v>
      </c>
      <c r="D365">
        <v>148</v>
      </c>
      <c r="E365" t="s">
        <v>67</v>
      </c>
      <c r="F365" t="str">
        <f>"96481284"</f>
        <v>96481284</v>
      </c>
      <c r="G365" t="str">
        <f>"96481284"</f>
        <v>96481284</v>
      </c>
    </row>
    <row r="366" spans="1:7">
      <c r="A366" t="s">
        <v>65</v>
      </c>
      <c r="B366" t="s">
        <v>34</v>
      </c>
      <c r="C366" t="str">
        <f t="shared" si="16"/>
        <v>2294</v>
      </c>
      <c r="D366">
        <v>148</v>
      </c>
      <c r="E366" t="s">
        <v>67</v>
      </c>
      <c r="F366" t="str">
        <f>"96249473"</f>
        <v>96249473</v>
      </c>
      <c r="G366" t="str">
        <f>"96249473"</f>
        <v>96249473</v>
      </c>
    </row>
    <row r="367" spans="1:7">
      <c r="A367" t="s">
        <v>65</v>
      </c>
      <c r="B367" t="s">
        <v>34</v>
      </c>
      <c r="C367" t="str">
        <f t="shared" si="16"/>
        <v>2294</v>
      </c>
      <c r="D367">
        <v>148</v>
      </c>
      <c r="E367" t="s">
        <v>67</v>
      </c>
      <c r="F367" t="str">
        <f>"96249472"</f>
        <v>96249472</v>
      </c>
      <c r="G367" t="str">
        <f>"96249472"</f>
        <v>96249472</v>
      </c>
    </row>
    <row r="368" spans="1:7">
      <c r="A368" t="s">
        <v>65</v>
      </c>
      <c r="B368" t="s">
        <v>34</v>
      </c>
      <c r="C368" t="str">
        <f t="shared" si="16"/>
        <v>2294</v>
      </c>
      <c r="D368">
        <v>148</v>
      </c>
      <c r="E368" t="s">
        <v>67</v>
      </c>
      <c r="F368" t="str">
        <f>"96229375"</f>
        <v>96229375</v>
      </c>
      <c r="G368" t="str">
        <f>"96229375"</f>
        <v>96229375</v>
      </c>
    </row>
    <row r="369" spans="1:7">
      <c r="A369" t="s">
        <v>65</v>
      </c>
      <c r="B369" t="s">
        <v>34</v>
      </c>
      <c r="C369" t="str">
        <f>"2320"</f>
        <v>2320</v>
      </c>
      <c r="D369">
        <v>149</v>
      </c>
      <c r="E369" t="s">
        <v>63</v>
      </c>
      <c r="F369" t="str">
        <f>"5679305"</f>
        <v>5679305</v>
      </c>
      <c r="G369" t="str">
        <f>"5679305"</f>
        <v>5679305</v>
      </c>
    </row>
    <row r="370" spans="1:7">
      <c r="A370" t="s">
        <v>65</v>
      </c>
      <c r="B370" t="s">
        <v>34</v>
      </c>
      <c r="C370" t="str">
        <f>"2320"</f>
        <v>2320</v>
      </c>
      <c r="D370">
        <v>149</v>
      </c>
      <c r="E370" t="s">
        <v>68</v>
      </c>
      <c r="F370" t="str">
        <f>"90523770"</f>
        <v>90523770</v>
      </c>
      <c r="G370" t="str">
        <f>"90523770"</f>
        <v>90523770</v>
      </c>
    </row>
    <row r="371" spans="1:7">
      <c r="A371" t="s">
        <v>65</v>
      </c>
      <c r="B371" t="s">
        <v>34</v>
      </c>
      <c r="C371" t="str">
        <f>"2321"</f>
        <v>2321</v>
      </c>
      <c r="D371">
        <v>150</v>
      </c>
      <c r="E371" t="s">
        <v>18</v>
      </c>
      <c r="F371" t="str">
        <f>"2042900012"</f>
        <v>2042900012</v>
      </c>
      <c r="G371" t="str">
        <f>"2042900012"</f>
        <v>2042900012</v>
      </c>
    </row>
    <row r="372" spans="1:7">
      <c r="A372" t="s">
        <v>65</v>
      </c>
      <c r="B372" t="s">
        <v>34</v>
      </c>
      <c r="C372" t="str">
        <f>"2321"</f>
        <v>2321</v>
      </c>
      <c r="D372">
        <v>150</v>
      </c>
      <c r="E372" t="s">
        <v>18</v>
      </c>
      <c r="F372" t="str">
        <f>"A2042900012"</f>
        <v>A2042900012</v>
      </c>
      <c r="G372" t="str">
        <f>"A2042900012"</f>
        <v>A2042900012</v>
      </c>
    </row>
    <row r="373" spans="1:7">
      <c r="A373" t="s">
        <v>65</v>
      </c>
      <c r="B373" t="s">
        <v>34</v>
      </c>
      <c r="C373" t="str">
        <f>"2322"</f>
        <v>2322</v>
      </c>
      <c r="D373">
        <v>151</v>
      </c>
      <c r="E373" t="s">
        <v>53</v>
      </c>
      <c r="F373" t="str">
        <f>"8E1721401AL"</f>
        <v>8E1721401AL</v>
      </c>
      <c r="G373" t="str">
        <f>"8E1721401AL"</f>
        <v>8E1721401AL</v>
      </c>
    </row>
    <row r="374" spans="1:7">
      <c r="A374" t="s">
        <v>65</v>
      </c>
      <c r="B374" t="s">
        <v>34</v>
      </c>
      <c r="C374" t="str">
        <f>"2322"</f>
        <v>2322</v>
      </c>
      <c r="D374">
        <v>151</v>
      </c>
      <c r="E374" t="s">
        <v>53</v>
      </c>
      <c r="F374" t="str">
        <f>"8E1721401F"</f>
        <v>8E1721401F</v>
      </c>
      <c r="G374" t="str">
        <f>"8E1721401F"</f>
        <v>8E1721401F</v>
      </c>
    </row>
    <row r="375" spans="1:7">
      <c r="A375" t="s">
        <v>65</v>
      </c>
      <c r="B375" t="s">
        <v>34</v>
      </c>
      <c r="C375" t="str">
        <f>"2322"</f>
        <v>2322</v>
      </c>
      <c r="D375">
        <v>151</v>
      </c>
      <c r="E375" t="s">
        <v>53</v>
      </c>
      <c r="F375" t="str">
        <f>"8E1721401AF"</f>
        <v>8E1721401AF</v>
      </c>
      <c r="G375" t="str">
        <f>"8E1721401AF"</f>
        <v>8E1721401AF</v>
      </c>
    </row>
    <row r="376" spans="1:7">
      <c r="A376" t="s">
        <v>65</v>
      </c>
      <c r="B376" t="s">
        <v>34</v>
      </c>
      <c r="C376" t="str">
        <f>"2339"</f>
        <v>2339</v>
      </c>
      <c r="D376">
        <v>152</v>
      </c>
      <c r="E376" t="s">
        <v>49</v>
      </c>
      <c r="F376" t="str">
        <f>"1401258680"</f>
        <v>1401258680</v>
      </c>
      <c r="G376" t="str">
        <f>"1401258680"</f>
        <v>1401258680</v>
      </c>
    </row>
    <row r="377" spans="1:7">
      <c r="A377" t="s">
        <v>65</v>
      </c>
      <c r="B377" t="s">
        <v>34</v>
      </c>
      <c r="C377" t="str">
        <f>"2339"</f>
        <v>2339</v>
      </c>
      <c r="D377">
        <v>152</v>
      </c>
      <c r="E377" t="s">
        <v>50</v>
      </c>
      <c r="F377" t="str">
        <f>"1401258680"</f>
        <v>1401258680</v>
      </c>
      <c r="G377" t="str">
        <f>"1401258680"</f>
        <v>1401258680</v>
      </c>
    </row>
    <row r="378" spans="1:7">
      <c r="A378" t="s">
        <v>65</v>
      </c>
      <c r="B378" t="s">
        <v>34</v>
      </c>
      <c r="C378" t="str">
        <f>"2339"</f>
        <v>2339</v>
      </c>
      <c r="D378">
        <v>152</v>
      </c>
      <c r="E378" t="s">
        <v>51</v>
      </c>
      <c r="F378" t="str">
        <f>"2182A8"</f>
        <v>2182A8</v>
      </c>
      <c r="G378" t="str">
        <f>"2182A8"</f>
        <v>2182A8</v>
      </c>
    </row>
    <row r="379" spans="1:7">
      <c r="A379" t="s">
        <v>65</v>
      </c>
      <c r="B379" t="s">
        <v>34</v>
      </c>
      <c r="C379" t="str">
        <f>"2340"</f>
        <v>2340</v>
      </c>
      <c r="D379">
        <v>153</v>
      </c>
      <c r="E379" t="s">
        <v>49</v>
      </c>
      <c r="F379" t="str">
        <f>"1400789580"</f>
        <v>1400789580</v>
      </c>
      <c r="G379" t="str">
        <f>"1400789580"</f>
        <v>1400789580</v>
      </c>
    </row>
    <row r="380" spans="1:7">
      <c r="A380" t="s">
        <v>65</v>
      </c>
      <c r="B380" t="s">
        <v>34</v>
      </c>
      <c r="C380" t="str">
        <f>"2340"</f>
        <v>2340</v>
      </c>
      <c r="D380">
        <v>153</v>
      </c>
      <c r="E380" t="s">
        <v>49</v>
      </c>
      <c r="F380" t="str">
        <f>"1400474880"</f>
        <v>1400474880</v>
      </c>
      <c r="G380" t="str">
        <f>"1400474880"</f>
        <v>1400474880</v>
      </c>
    </row>
    <row r="381" spans="1:7">
      <c r="A381" t="s">
        <v>65</v>
      </c>
      <c r="B381" t="s">
        <v>34</v>
      </c>
      <c r="C381" t="str">
        <f>"2340"</f>
        <v>2340</v>
      </c>
      <c r="D381">
        <v>153</v>
      </c>
      <c r="E381" t="s">
        <v>51</v>
      </c>
      <c r="F381" t="str">
        <f>"218283"</f>
        <v>218283</v>
      </c>
      <c r="G381" t="str">
        <f>"218283"</f>
        <v>218283</v>
      </c>
    </row>
    <row r="382" spans="1:7">
      <c r="A382" t="s">
        <v>65</v>
      </c>
      <c r="B382" t="s">
        <v>34</v>
      </c>
      <c r="C382" t="str">
        <f>"2342"</f>
        <v>2342</v>
      </c>
      <c r="D382">
        <v>154</v>
      </c>
      <c r="E382" t="s">
        <v>49</v>
      </c>
      <c r="F382" t="str">
        <f>"1400474980"</f>
        <v>1400474980</v>
      </c>
      <c r="G382" t="str">
        <f>"1400474980"</f>
        <v>1400474980</v>
      </c>
    </row>
    <row r="383" spans="1:7">
      <c r="A383" t="s">
        <v>65</v>
      </c>
      <c r="B383" t="s">
        <v>34</v>
      </c>
      <c r="C383" t="str">
        <f>"2342"</f>
        <v>2342</v>
      </c>
      <c r="D383">
        <v>154</v>
      </c>
      <c r="E383" t="s">
        <v>49</v>
      </c>
      <c r="F383" t="str">
        <f>"1400789780"</f>
        <v>1400789780</v>
      </c>
      <c r="G383" t="str">
        <f>"1400789780"</f>
        <v>1400789780</v>
      </c>
    </row>
    <row r="384" spans="1:7">
      <c r="A384" t="s">
        <v>65</v>
      </c>
      <c r="B384" t="s">
        <v>34</v>
      </c>
      <c r="C384" t="str">
        <f>"2342"</f>
        <v>2342</v>
      </c>
      <c r="D384">
        <v>154</v>
      </c>
      <c r="E384" t="s">
        <v>51</v>
      </c>
      <c r="F384" t="str">
        <f>"218284"</f>
        <v>218284</v>
      </c>
      <c r="G384" t="str">
        <f>"218284"</f>
        <v>218284</v>
      </c>
    </row>
    <row r="385" spans="1:7">
      <c r="A385" t="s">
        <v>65</v>
      </c>
      <c r="B385" t="s">
        <v>34</v>
      </c>
      <c r="C385" t="str">
        <f t="shared" ref="C385:C404" si="17">"2343"</f>
        <v>2343</v>
      </c>
      <c r="D385">
        <v>155</v>
      </c>
      <c r="E385" t="s">
        <v>61</v>
      </c>
      <c r="F385" t="str">
        <f>"30681424"</f>
        <v>30681424</v>
      </c>
      <c r="G385" t="str">
        <f>"30681424"</f>
        <v>30681424</v>
      </c>
    </row>
    <row r="386" spans="1:7">
      <c r="A386" t="s">
        <v>65</v>
      </c>
      <c r="B386" t="s">
        <v>34</v>
      </c>
      <c r="C386" t="str">
        <f t="shared" si="17"/>
        <v>2343</v>
      </c>
      <c r="D386">
        <v>155</v>
      </c>
      <c r="E386" t="s">
        <v>61</v>
      </c>
      <c r="F386" t="str">
        <f>"BV617A542AA"</f>
        <v>BV617A542AA</v>
      </c>
      <c r="G386" t="str">
        <f>"BV617A542AA"</f>
        <v>BV617A542AA</v>
      </c>
    </row>
    <row r="387" spans="1:7">
      <c r="A387" t="s">
        <v>65</v>
      </c>
      <c r="B387" t="s">
        <v>34</v>
      </c>
      <c r="C387" t="str">
        <f t="shared" si="17"/>
        <v>2343</v>
      </c>
      <c r="D387">
        <v>155</v>
      </c>
      <c r="E387" t="s">
        <v>61</v>
      </c>
      <c r="F387" t="str">
        <f>"BCM441400B"</f>
        <v>BCM441400B</v>
      </c>
      <c r="G387" t="str">
        <f>"BCM441400B"</f>
        <v>BCM441400B</v>
      </c>
    </row>
    <row r="388" spans="1:7">
      <c r="A388" t="s">
        <v>65</v>
      </c>
      <c r="B388" t="s">
        <v>34</v>
      </c>
      <c r="C388" t="str">
        <f t="shared" si="17"/>
        <v>2343</v>
      </c>
      <c r="D388">
        <v>155</v>
      </c>
      <c r="E388" t="s">
        <v>61</v>
      </c>
      <c r="F388" t="str">
        <f>"BCM441400A"</f>
        <v>BCM441400A</v>
      </c>
      <c r="G388" t="str">
        <f>"BCM441400A"</f>
        <v>BCM441400A</v>
      </c>
    </row>
    <row r="389" spans="1:7">
      <c r="A389" t="s">
        <v>65</v>
      </c>
      <c r="B389" t="s">
        <v>34</v>
      </c>
      <c r="C389" t="str">
        <f t="shared" si="17"/>
        <v>2343</v>
      </c>
      <c r="D389">
        <v>155</v>
      </c>
      <c r="E389" t="s">
        <v>61</v>
      </c>
      <c r="F389" t="str">
        <f>"BCM441400"</f>
        <v>BCM441400</v>
      </c>
      <c r="G389" t="str">
        <f>"BCM441400"</f>
        <v>BCM441400</v>
      </c>
    </row>
    <row r="390" spans="1:7">
      <c r="A390" t="s">
        <v>65</v>
      </c>
      <c r="B390" t="s">
        <v>34</v>
      </c>
      <c r="C390" t="str">
        <f t="shared" si="17"/>
        <v>2343</v>
      </c>
      <c r="D390">
        <v>155</v>
      </c>
      <c r="E390" t="s">
        <v>61</v>
      </c>
      <c r="F390" t="str">
        <f>"1719008"</f>
        <v>1719008</v>
      </c>
      <c r="G390" t="str">
        <f>"1719008"</f>
        <v>1719008</v>
      </c>
    </row>
    <row r="391" spans="1:7">
      <c r="A391" t="s">
        <v>65</v>
      </c>
      <c r="B391" t="s">
        <v>34</v>
      </c>
      <c r="C391" t="str">
        <f t="shared" si="17"/>
        <v>2343</v>
      </c>
      <c r="D391">
        <v>155</v>
      </c>
      <c r="E391" t="s">
        <v>61</v>
      </c>
      <c r="F391" t="str">
        <f>"9480486"</f>
        <v>9480486</v>
      </c>
      <c r="G391" t="str">
        <f>"9480486"</f>
        <v>9480486</v>
      </c>
    </row>
    <row r="392" spans="1:7">
      <c r="A392" t="s">
        <v>65</v>
      </c>
      <c r="B392" t="s">
        <v>34</v>
      </c>
      <c r="C392" t="str">
        <f t="shared" si="17"/>
        <v>2343</v>
      </c>
      <c r="D392">
        <v>155</v>
      </c>
      <c r="E392" t="s">
        <v>61</v>
      </c>
      <c r="F392" t="str">
        <f>"1547414"</f>
        <v>1547414</v>
      </c>
      <c r="G392" t="str">
        <f>"1547414"</f>
        <v>1547414</v>
      </c>
    </row>
    <row r="393" spans="1:7">
      <c r="A393" t="s">
        <v>65</v>
      </c>
      <c r="B393" t="s">
        <v>34</v>
      </c>
      <c r="C393" t="str">
        <f t="shared" si="17"/>
        <v>2343</v>
      </c>
      <c r="D393">
        <v>155</v>
      </c>
      <c r="E393" t="s">
        <v>61</v>
      </c>
      <c r="F393" t="str">
        <f>"3M517A542AH"</f>
        <v>3M517A542AH</v>
      </c>
      <c r="G393" t="str">
        <f>"3M517A542AH"</f>
        <v>3M517A542AH</v>
      </c>
    </row>
    <row r="394" spans="1:7">
      <c r="A394" t="s">
        <v>65</v>
      </c>
      <c r="B394" t="s">
        <v>34</v>
      </c>
      <c r="C394" t="str">
        <f t="shared" si="17"/>
        <v>2343</v>
      </c>
      <c r="D394">
        <v>155</v>
      </c>
      <c r="E394" t="s">
        <v>61</v>
      </c>
      <c r="F394" t="str">
        <f>"1478573"</f>
        <v>1478573</v>
      </c>
      <c r="G394" t="str">
        <f>"1478573"</f>
        <v>1478573</v>
      </c>
    </row>
    <row r="395" spans="1:7">
      <c r="A395" t="s">
        <v>65</v>
      </c>
      <c r="B395" t="s">
        <v>34</v>
      </c>
      <c r="C395" t="str">
        <f t="shared" si="17"/>
        <v>2343</v>
      </c>
      <c r="D395">
        <v>155</v>
      </c>
      <c r="E395" t="s">
        <v>61</v>
      </c>
      <c r="F395" t="str">
        <f>"3M517A542AG"</f>
        <v>3M517A542AG</v>
      </c>
      <c r="G395" t="str">
        <f>"3M517A542AG"</f>
        <v>3M517A542AG</v>
      </c>
    </row>
    <row r="396" spans="1:7">
      <c r="A396" t="s">
        <v>65</v>
      </c>
      <c r="B396" t="s">
        <v>34</v>
      </c>
      <c r="C396" t="str">
        <f t="shared" si="17"/>
        <v>2343</v>
      </c>
      <c r="D396">
        <v>155</v>
      </c>
      <c r="E396" t="s">
        <v>61</v>
      </c>
      <c r="F396" t="str">
        <f>"3M517A542AF"</f>
        <v>3M517A542AF</v>
      </c>
      <c r="G396" t="str">
        <f>"3M517A542AF"</f>
        <v>3M517A542AF</v>
      </c>
    </row>
    <row r="397" spans="1:7">
      <c r="A397" t="s">
        <v>65</v>
      </c>
      <c r="B397" t="s">
        <v>34</v>
      </c>
      <c r="C397" t="str">
        <f t="shared" si="17"/>
        <v>2343</v>
      </c>
      <c r="D397">
        <v>155</v>
      </c>
      <c r="E397" t="s">
        <v>61</v>
      </c>
      <c r="F397" t="str">
        <f>"1386631"</f>
        <v>1386631</v>
      </c>
      <c r="G397" t="str">
        <f>"1386631"</f>
        <v>1386631</v>
      </c>
    </row>
    <row r="398" spans="1:7">
      <c r="A398" t="s">
        <v>65</v>
      </c>
      <c r="B398" t="s">
        <v>34</v>
      </c>
      <c r="C398" t="str">
        <f t="shared" si="17"/>
        <v>2343</v>
      </c>
      <c r="D398">
        <v>155</v>
      </c>
      <c r="E398" t="s">
        <v>61</v>
      </c>
      <c r="F398" t="str">
        <f>"3M517A542AE"</f>
        <v>3M517A542AE</v>
      </c>
      <c r="G398" t="str">
        <f>"3M517A542AE"</f>
        <v>3M517A542AE</v>
      </c>
    </row>
    <row r="399" spans="1:7">
      <c r="A399" t="s">
        <v>65</v>
      </c>
      <c r="B399" t="s">
        <v>34</v>
      </c>
      <c r="C399" t="str">
        <f t="shared" si="17"/>
        <v>2343</v>
      </c>
      <c r="D399">
        <v>155</v>
      </c>
      <c r="E399" t="s">
        <v>61</v>
      </c>
      <c r="F399" t="str">
        <f>"3M517A542AD"</f>
        <v>3M517A542AD</v>
      </c>
      <c r="G399" t="str">
        <f>"3M517A542AD"</f>
        <v>3M517A542AD</v>
      </c>
    </row>
    <row r="400" spans="1:7">
      <c r="A400" t="s">
        <v>65</v>
      </c>
      <c r="B400" t="s">
        <v>34</v>
      </c>
      <c r="C400" t="str">
        <f t="shared" si="17"/>
        <v>2343</v>
      </c>
      <c r="D400">
        <v>155</v>
      </c>
      <c r="E400" t="s">
        <v>61</v>
      </c>
      <c r="F400" t="str">
        <f>"1366871"</f>
        <v>1366871</v>
      </c>
      <c r="G400" t="str">
        <f>"1366871"</f>
        <v>1366871</v>
      </c>
    </row>
    <row r="401" spans="1:7">
      <c r="A401" t="s">
        <v>65</v>
      </c>
      <c r="B401" t="s">
        <v>34</v>
      </c>
      <c r="C401" t="str">
        <f t="shared" si="17"/>
        <v>2343</v>
      </c>
      <c r="D401">
        <v>155</v>
      </c>
      <c r="E401" t="s">
        <v>61</v>
      </c>
      <c r="F401" t="str">
        <f>"3M517A542AC"</f>
        <v>3M517A542AC</v>
      </c>
      <c r="G401" t="str">
        <f>"3M517A542AC"</f>
        <v>3M517A542AC</v>
      </c>
    </row>
    <row r="402" spans="1:7">
      <c r="A402" t="s">
        <v>65</v>
      </c>
      <c r="B402" t="s">
        <v>34</v>
      </c>
      <c r="C402" t="str">
        <f t="shared" si="17"/>
        <v>2343</v>
      </c>
      <c r="D402">
        <v>155</v>
      </c>
      <c r="E402" t="s">
        <v>61</v>
      </c>
      <c r="F402" t="str">
        <f>"31259464"</f>
        <v>31259464</v>
      </c>
      <c r="G402" t="str">
        <f>"31259464"</f>
        <v>31259464</v>
      </c>
    </row>
    <row r="403" spans="1:7">
      <c r="A403" t="s">
        <v>65</v>
      </c>
      <c r="B403" t="s">
        <v>34</v>
      </c>
      <c r="C403" t="str">
        <f t="shared" si="17"/>
        <v>2343</v>
      </c>
      <c r="D403">
        <v>155</v>
      </c>
      <c r="E403" t="s">
        <v>61</v>
      </c>
      <c r="F403" t="str">
        <f>"30787892"</f>
        <v>30787892</v>
      </c>
      <c r="G403" t="str">
        <f>"30787892"</f>
        <v>30787892</v>
      </c>
    </row>
    <row r="404" spans="1:7">
      <c r="A404" t="s">
        <v>65</v>
      </c>
      <c r="B404" t="s">
        <v>34</v>
      </c>
      <c r="C404" t="str">
        <f t="shared" si="17"/>
        <v>2343</v>
      </c>
      <c r="D404">
        <v>155</v>
      </c>
      <c r="E404" t="s">
        <v>61</v>
      </c>
      <c r="F404" t="str">
        <f>"30735892"</f>
        <v>30735892</v>
      </c>
      <c r="G404" t="str">
        <f>"30735892"</f>
        <v>30735892</v>
      </c>
    </row>
    <row r="405" spans="1:7">
      <c r="A405" t="s">
        <v>65</v>
      </c>
      <c r="B405" t="s">
        <v>34</v>
      </c>
      <c r="C405" t="str">
        <f>"2345"</f>
        <v>2345</v>
      </c>
      <c r="D405">
        <v>156</v>
      </c>
      <c r="E405" t="s">
        <v>69</v>
      </c>
      <c r="F405" t="str">
        <f>"30610JY40B"</f>
        <v>30610JY40B</v>
      </c>
      <c r="G405" t="str">
        <f>"30610JY40B"</f>
        <v>30610JY40B</v>
      </c>
    </row>
    <row r="406" spans="1:7">
      <c r="A406" t="s">
        <v>65</v>
      </c>
      <c r="B406" t="s">
        <v>34</v>
      </c>
      <c r="C406" t="str">
        <f>"2345"</f>
        <v>2345</v>
      </c>
      <c r="D406">
        <v>156</v>
      </c>
      <c r="E406" t="s">
        <v>69</v>
      </c>
      <c r="F406" t="str">
        <f>"30610JG40A"</f>
        <v>30610JG40A</v>
      </c>
      <c r="G406" t="str">
        <f>"30610JG40A"</f>
        <v>30610JG40A</v>
      </c>
    </row>
    <row r="407" spans="1:7">
      <c r="A407" t="s">
        <v>65</v>
      </c>
      <c r="B407" t="s">
        <v>34</v>
      </c>
      <c r="C407" t="str">
        <f>"2365"</f>
        <v>2365</v>
      </c>
      <c r="D407">
        <v>157</v>
      </c>
      <c r="E407" t="s">
        <v>50</v>
      </c>
      <c r="F407" t="str">
        <f>"55192726"</f>
        <v>55192726</v>
      </c>
      <c r="G407" t="str">
        <f>"55192726"</f>
        <v>55192726</v>
      </c>
    </row>
    <row r="408" spans="1:7">
      <c r="A408" t="s">
        <v>65</v>
      </c>
      <c r="B408" t="s">
        <v>34</v>
      </c>
      <c r="C408" t="str">
        <f>"2368"</f>
        <v>2368</v>
      </c>
      <c r="D408">
        <v>158</v>
      </c>
      <c r="E408" t="s">
        <v>49</v>
      </c>
      <c r="F408" t="str">
        <f>"9672096480"</f>
        <v>9672096480</v>
      </c>
      <c r="G408" t="str">
        <f>"9672096480"</f>
        <v>9672096480</v>
      </c>
    </row>
    <row r="409" spans="1:7">
      <c r="A409" t="s">
        <v>65</v>
      </c>
      <c r="B409" t="s">
        <v>34</v>
      </c>
      <c r="C409" t="str">
        <f>"2368"</f>
        <v>2368</v>
      </c>
      <c r="D409">
        <v>158</v>
      </c>
      <c r="E409" t="s">
        <v>51</v>
      </c>
      <c r="F409" t="str">
        <f>"2182H2"</f>
        <v>2182H2</v>
      </c>
      <c r="G409" t="str">
        <f>"2182H2"</f>
        <v>2182H2</v>
      </c>
    </row>
    <row r="410" spans="1:7">
      <c r="A410" t="s">
        <v>65</v>
      </c>
      <c r="B410" t="s">
        <v>34</v>
      </c>
      <c r="C410" t="str">
        <f>"2368"</f>
        <v>2368</v>
      </c>
      <c r="D410">
        <v>158</v>
      </c>
      <c r="E410" t="s">
        <v>51</v>
      </c>
      <c r="F410" t="str">
        <f>"2182E4"</f>
        <v>2182E4</v>
      </c>
      <c r="G410" t="str">
        <f>"2182E4"</f>
        <v>2182E4</v>
      </c>
    </row>
    <row r="411" spans="1:7">
      <c r="A411" t="s">
        <v>65</v>
      </c>
      <c r="B411" t="s">
        <v>34</v>
      </c>
      <c r="C411" t="str">
        <f>"2368"</f>
        <v>2368</v>
      </c>
      <c r="D411">
        <v>158</v>
      </c>
      <c r="E411" t="s">
        <v>51</v>
      </c>
      <c r="F411" t="str">
        <f>"2182F8"</f>
        <v>2182F8</v>
      </c>
      <c r="G411" t="str">
        <f>"2182F8"</f>
        <v>2182F8</v>
      </c>
    </row>
    <row r="412" spans="1:7">
      <c r="A412" t="s">
        <v>65</v>
      </c>
      <c r="B412" t="s">
        <v>34</v>
      </c>
      <c r="C412" t="str">
        <f>"2369"</f>
        <v>2369</v>
      </c>
      <c r="D412">
        <v>159</v>
      </c>
      <c r="E412" t="s">
        <v>51</v>
      </c>
      <c r="F412" t="str">
        <f>"2182G3"</f>
        <v>2182G3</v>
      </c>
      <c r="G412" t="str">
        <f>"2182G3"</f>
        <v>2182G3</v>
      </c>
    </row>
    <row r="413" spans="1:7">
      <c r="A413" t="s">
        <v>65</v>
      </c>
      <c r="B413" t="s">
        <v>34</v>
      </c>
      <c r="C413" t="str">
        <f>"2369"</f>
        <v>2369</v>
      </c>
      <c r="D413">
        <v>159</v>
      </c>
      <c r="E413" t="s">
        <v>51</v>
      </c>
      <c r="F413" t="str">
        <f>"2182A4"</f>
        <v>2182A4</v>
      </c>
      <c r="G413" t="str">
        <f>"2182A4"</f>
        <v>2182A4</v>
      </c>
    </row>
    <row r="414" spans="1:7">
      <c r="A414" t="s">
        <v>65</v>
      </c>
      <c r="B414" t="s">
        <v>34</v>
      </c>
      <c r="C414" t="str">
        <f>"2369"</f>
        <v>2369</v>
      </c>
      <c r="D414">
        <v>159</v>
      </c>
      <c r="E414" t="s">
        <v>51</v>
      </c>
      <c r="F414" t="str">
        <f>"218256"</f>
        <v>218256</v>
      </c>
      <c r="G414" t="str">
        <f>"218256"</f>
        <v>218256</v>
      </c>
    </row>
    <row r="415" spans="1:7">
      <c r="A415" t="s">
        <v>65</v>
      </c>
      <c r="B415" t="s">
        <v>34</v>
      </c>
      <c r="C415" t="str">
        <f>"2370"</f>
        <v>2370</v>
      </c>
      <c r="D415">
        <v>160</v>
      </c>
      <c r="E415" t="s">
        <v>50</v>
      </c>
      <c r="F415" t="str">
        <f>"55190994"</f>
        <v>55190994</v>
      </c>
      <c r="G415" t="str">
        <f>"55190994"</f>
        <v>55190994</v>
      </c>
    </row>
    <row r="416" spans="1:7">
      <c r="A416" t="s">
        <v>65</v>
      </c>
      <c r="B416" t="s">
        <v>34</v>
      </c>
      <c r="C416" t="str">
        <f>"2370"</f>
        <v>2370</v>
      </c>
      <c r="D416">
        <v>160</v>
      </c>
      <c r="E416" t="s">
        <v>63</v>
      </c>
      <c r="F416" t="str">
        <f>"5679358"</f>
        <v>5679358</v>
      </c>
      <c r="G416" t="str">
        <f>"5679358"</f>
        <v>5679358</v>
      </c>
    </row>
    <row r="417" spans="1:7">
      <c r="A417" t="s">
        <v>65</v>
      </c>
      <c r="B417" t="s">
        <v>34</v>
      </c>
      <c r="C417" t="str">
        <f>"2370"</f>
        <v>2370</v>
      </c>
      <c r="D417">
        <v>160</v>
      </c>
      <c r="E417" t="s">
        <v>51</v>
      </c>
      <c r="F417" t="str">
        <f>"2182E6"</f>
        <v>2182E6</v>
      </c>
      <c r="G417" t="str">
        <f>"2182E6"</f>
        <v>2182E6</v>
      </c>
    </row>
    <row r="418" spans="1:7">
      <c r="A418" t="s">
        <v>65</v>
      </c>
      <c r="B418" t="s">
        <v>34</v>
      </c>
      <c r="C418" t="str">
        <f t="shared" ref="C418:C441" si="18">"2373"</f>
        <v>2373</v>
      </c>
      <c r="D418">
        <v>161</v>
      </c>
      <c r="E418" t="s">
        <v>61</v>
      </c>
      <c r="F418" t="str">
        <f>"1330266"</f>
        <v>1330266</v>
      </c>
      <c r="G418" t="str">
        <f>"1330266"</f>
        <v>1330266</v>
      </c>
    </row>
    <row r="419" spans="1:7">
      <c r="A419" t="s">
        <v>65</v>
      </c>
      <c r="B419" t="s">
        <v>34</v>
      </c>
      <c r="C419" t="str">
        <f t="shared" si="18"/>
        <v>2373</v>
      </c>
      <c r="D419">
        <v>161</v>
      </c>
      <c r="E419" t="s">
        <v>61</v>
      </c>
      <c r="F419" t="str">
        <f>"1224067"</f>
        <v>1224067</v>
      </c>
      <c r="G419" t="str">
        <f>"1224067"</f>
        <v>1224067</v>
      </c>
    </row>
    <row r="420" spans="1:7">
      <c r="A420" t="s">
        <v>65</v>
      </c>
      <c r="B420" t="s">
        <v>34</v>
      </c>
      <c r="C420" t="str">
        <f t="shared" si="18"/>
        <v>2373</v>
      </c>
      <c r="D420">
        <v>161</v>
      </c>
      <c r="E420" t="s">
        <v>61</v>
      </c>
      <c r="F420" t="str">
        <f>"1226669"</f>
        <v>1226669</v>
      </c>
      <c r="G420" t="str">
        <f>"1226669"</f>
        <v>1226669</v>
      </c>
    </row>
    <row r="421" spans="1:7">
      <c r="A421" t="s">
        <v>65</v>
      </c>
      <c r="B421" t="s">
        <v>34</v>
      </c>
      <c r="C421" t="str">
        <f t="shared" si="18"/>
        <v>2373</v>
      </c>
      <c r="D421">
        <v>161</v>
      </c>
      <c r="E421" t="s">
        <v>61</v>
      </c>
      <c r="F421" t="str">
        <f>"1232971"</f>
        <v>1232971</v>
      </c>
      <c r="G421" t="str">
        <f>"1232971"</f>
        <v>1232971</v>
      </c>
    </row>
    <row r="422" spans="1:7">
      <c r="A422" t="s">
        <v>65</v>
      </c>
      <c r="B422" t="s">
        <v>34</v>
      </c>
      <c r="C422" t="str">
        <f t="shared" si="18"/>
        <v>2373</v>
      </c>
      <c r="D422">
        <v>161</v>
      </c>
      <c r="E422" t="s">
        <v>61</v>
      </c>
      <c r="F422" t="str">
        <f>"1539939"</f>
        <v>1539939</v>
      </c>
      <c r="G422" t="str">
        <f>"1539939"</f>
        <v>1539939</v>
      </c>
    </row>
    <row r="423" spans="1:7">
      <c r="A423" t="s">
        <v>65</v>
      </c>
      <c r="B423" t="s">
        <v>34</v>
      </c>
      <c r="C423" t="str">
        <f t="shared" si="18"/>
        <v>2373</v>
      </c>
      <c r="D423">
        <v>161</v>
      </c>
      <c r="E423" t="s">
        <v>61</v>
      </c>
      <c r="F423" t="str">
        <f>"1224070"</f>
        <v>1224070</v>
      </c>
      <c r="G423" t="str">
        <f>"1224070"</f>
        <v>1224070</v>
      </c>
    </row>
    <row r="424" spans="1:7">
      <c r="A424" t="s">
        <v>65</v>
      </c>
      <c r="B424" t="s">
        <v>34</v>
      </c>
      <c r="C424" t="str">
        <f t="shared" si="18"/>
        <v>2373</v>
      </c>
      <c r="D424">
        <v>161</v>
      </c>
      <c r="E424" t="s">
        <v>61</v>
      </c>
      <c r="F424" t="str">
        <f>"1232964"</f>
        <v>1232964</v>
      </c>
      <c r="G424" t="str">
        <f>"1232964"</f>
        <v>1232964</v>
      </c>
    </row>
    <row r="425" spans="1:7">
      <c r="A425" t="s">
        <v>65</v>
      </c>
      <c r="B425" t="s">
        <v>34</v>
      </c>
      <c r="C425" t="str">
        <f t="shared" si="18"/>
        <v>2373</v>
      </c>
      <c r="D425">
        <v>161</v>
      </c>
      <c r="E425" t="s">
        <v>61</v>
      </c>
      <c r="F425" t="str">
        <f>"1539937"</f>
        <v>1539937</v>
      </c>
      <c r="G425" t="str">
        <f>"1539937"</f>
        <v>1539937</v>
      </c>
    </row>
    <row r="426" spans="1:7">
      <c r="A426" t="s">
        <v>65</v>
      </c>
      <c r="B426" t="s">
        <v>34</v>
      </c>
      <c r="C426" t="str">
        <f t="shared" si="18"/>
        <v>2373</v>
      </c>
      <c r="D426">
        <v>161</v>
      </c>
      <c r="E426" t="s">
        <v>61</v>
      </c>
      <c r="F426" t="str">
        <f>"3M517A543BF"</f>
        <v>3M517A543BF</v>
      </c>
      <c r="G426" t="str">
        <f>"3M517A543BF"</f>
        <v>3M517A543BF</v>
      </c>
    </row>
    <row r="427" spans="1:7">
      <c r="A427" t="s">
        <v>65</v>
      </c>
      <c r="B427" t="s">
        <v>34</v>
      </c>
      <c r="C427" t="str">
        <f t="shared" si="18"/>
        <v>2373</v>
      </c>
      <c r="D427">
        <v>161</v>
      </c>
      <c r="E427" t="s">
        <v>61</v>
      </c>
      <c r="F427" t="str">
        <f>"3M517A543BE"</f>
        <v>3M517A543BE</v>
      </c>
      <c r="G427" t="str">
        <f>"3M517A543BE"</f>
        <v>3M517A543BE</v>
      </c>
    </row>
    <row r="428" spans="1:7">
      <c r="A428" t="s">
        <v>65</v>
      </c>
      <c r="B428" t="s">
        <v>34</v>
      </c>
      <c r="C428" t="str">
        <f t="shared" si="18"/>
        <v>2373</v>
      </c>
      <c r="D428">
        <v>161</v>
      </c>
      <c r="E428" t="s">
        <v>61</v>
      </c>
      <c r="F428" t="str">
        <f>"1476807"</f>
        <v>1476807</v>
      </c>
      <c r="G428" t="str">
        <f>"1476807"</f>
        <v>1476807</v>
      </c>
    </row>
    <row r="429" spans="1:7">
      <c r="A429" t="s">
        <v>65</v>
      </c>
      <c r="B429" t="s">
        <v>34</v>
      </c>
      <c r="C429" t="str">
        <f t="shared" si="18"/>
        <v>2373</v>
      </c>
      <c r="D429">
        <v>161</v>
      </c>
      <c r="E429" t="s">
        <v>61</v>
      </c>
      <c r="F429" t="str">
        <f>"3M517A543BD"</f>
        <v>3M517A543BD</v>
      </c>
      <c r="G429" t="str">
        <f>"3M517A543BD"</f>
        <v>3M517A543BD</v>
      </c>
    </row>
    <row r="430" spans="1:7">
      <c r="A430" t="s">
        <v>65</v>
      </c>
      <c r="B430" t="s">
        <v>34</v>
      </c>
      <c r="C430" t="str">
        <f t="shared" si="18"/>
        <v>2373</v>
      </c>
      <c r="D430">
        <v>161</v>
      </c>
      <c r="E430" t="s">
        <v>61</v>
      </c>
      <c r="F430" t="str">
        <f>"3M517A543AG"</f>
        <v>3M517A543AG</v>
      </c>
      <c r="G430" t="str">
        <f>"3M517A543AG"</f>
        <v>3M517A543AG</v>
      </c>
    </row>
    <row r="431" spans="1:7">
      <c r="A431" t="s">
        <v>65</v>
      </c>
      <c r="B431" t="s">
        <v>34</v>
      </c>
      <c r="C431" t="str">
        <f t="shared" si="18"/>
        <v>2373</v>
      </c>
      <c r="D431">
        <v>161</v>
      </c>
      <c r="E431" t="s">
        <v>61</v>
      </c>
      <c r="F431" t="str">
        <f>"1226670"</f>
        <v>1226670</v>
      </c>
      <c r="G431" t="str">
        <f>"1226670"</f>
        <v>1226670</v>
      </c>
    </row>
    <row r="432" spans="1:7">
      <c r="A432" t="s">
        <v>65</v>
      </c>
      <c r="B432" t="s">
        <v>34</v>
      </c>
      <c r="C432" t="str">
        <f t="shared" si="18"/>
        <v>2373</v>
      </c>
      <c r="D432">
        <v>161</v>
      </c>
      <c r="E432" t="s">
        <v>61</v>
      </c>
      <c r="F432" t="str">
        <f>"1476806"</f>
        <v>1476806</v>
      </c>
      <c r="G432" t="str">
        <f>"1476806"</f>
        <v>1476806</v>
      </c>
    </row>
    <row r="433" spans="1:7">
      <c r="A433" t="s">
        <v>65</v>
      </c>
      <c r="B433" t="s">
        <v>34</v>
      </c>
      <c r="C433" t="str">
        <f t="shared" si="18"/>
        <v>2373</v>
      </c>
      <c r="D433">
        <v>161</v>
      </c>
      <c r="E433" t="s">
        <v>61</v>
      </c>
      <c r="F433" t="str">
        <f>"3M517A543AF"</f>
        <v>3M517A543AF</v>
      </c>
      <c r="G433" t="str">
        <f>"3M517A543AF"</f>
        <v>3M517A543AF</v>
      </c>
    </row>
    <row r="434" spans="1:7">
      <c r="A434" t="s">
        <v>65</v>
      </c>
      <c r="B434" t="s">
        <v>34</v>
      </c>
      <c r="C434" t="str">
        <f t="shared" si="18"/>
        <v>2373</v>
      </c>
      <c r="D434">
        <v>161</v>
      </c>
      <c r="E434" t="s">
        <v>61</v>
      </c>
      <c r="F434" t="str">
        <f>"3M517A543AE"</f>
        <v>3M517A543AE</v>
      </c>
      <c r="G434" t="str">
        <f>"3M517A543AE"</f>
        <v>3M517A543AE</v>
      </c>
    </row>
    <row r="435" spans="1:7">
      <c r="A435" t="s">
        <v>65</v>
      </c>
      <c r="B435" t="s">
        <v>34</v>
      </c>
      <c r="C435" t="str">
        <f t="shared" si="18"/>
        <v>2373</v>
      </c>
      <c r="D435">
        <v>161</v>
      </c>
      <c r="E435" t="s">
        <v>61</v>
      </c>
      <c r="F435" t="str">
        <f>"1330267"</f>
        <v>1330267</v>
      </c>
      <c r="G435" t="str">
        <f>"1330267"</f>
        <v>1330267</v>
      </c>
    </row>
    <row r="436" spans="1:7">
      <c r="A436" t="s">
        <v>65</v>
      </c>
      <c r="B436" t="s">
        <v>34</v>
      </c>
      <c r="C436" t="str">
        <f t="shared" si="18"/>
        <v>2373</v>
      </c>
      <c r="D436">
        <v>161</v>
      </c>
      <c r="E436" t="s">
        <v>70</v>
      </c>
      <c r="F436" t="str">
        <f>"B32H41400D"</f>
        <v>B32H41400D</v>
      </c>
      <c r="G436" t="str">
        <f>"B32H41400D"</f>
        <v>B32H41400D</v>
      </c>
    </row>
    <row r="437" spans="1:7">
      <c r="A437" t="s">
        <v>65</v>
      </c>
      <c r="B437" t="s">
        <v>34</v>
      </c>
      <c r="C437" t="str">
        <f t="shared" si="18"/>
        <v>2373</v>
      </c>
      <c r="D437">
        <v>161</v>
      </c>
      <c r="E437" t="s">
        <v>70</v>
      </c>
      <c r="F437" t="str">
        <f>"B32H41400C"</f>
        <v>B32H41400C</v>
      </c>
      <c r="G437" t="str">
        <f>"B32H41400C"</f>
        <v>B32H41400C</v>
      </c>
    </row>
    <row r="438" spans="1:7">
      <c r="A438" t="s">
        <v>65</v>
      </c>
      <c r="B438" t="s">
        <v>34</v>
      </c>
      <c r="C438" t="str">
        <f t="shared" si="18"/>
        <v>2373</v>
      </c>
      <c r="D438">
        <v>161</v>
      </c>
      <c r="E438" t="s">
        <v>22</v>
      </c>
      <c r="F438" t="str">
        <f>"30787891"</f>
        <v>30787891</v>
      </c>
      <c r="G438" t="str">
        <f>"30787891"</f>
        <v>30787891</v>
      </c>
    </row>
    <row r="439" spans="1:7">
      <c r="A439" t="s">
        <v>65</v>
      </c>
      <c r="B439" t="s">
        <v>34</v>
      </c>
      <c r="C439" t="str">
        <f t="shared" si="18"/>
        <v>2373</v>
      </c>
      <c r="D439">
        <v>161</v>
      </c>
      <c r="E439" t="s">
        <v>22</v>
      </c>
      <c r="F439" t="str">
        <f>"30681423"</f>
        <v>30681423</v>
      </c>
      <c r="G439" t="str">
        <f>"30681423"</f>
        <v>30681423</v>
      </c>
    </row>
    <row r="440" spans="1:7">
      <c r="A440" t="s">
        <v>65</v>
      </c>
      <c r="B440" t="s">
        <v>34</v>
      </c>
      <c r="C440" t="str">
        <f t="shared" si="18"/>
        <v>2373</v>
      </c>
      <c r="D440">
        <v>161</v>
      </c>
      <c r="E440" t="s">
        <v>22</v>
      </c>
      <c r="F440" t="str">
        <f>"31325415"</f>
        <v>31325415</v>
      </c>
      <c r="G440" t="str">
        <f>"31325415"</f>
        <v>31325415</v>
      </c>
    </row>
    <row r="441" spans="1:7">
      <c r="A441" t="s">
        <v>65</v>
      </c>
      <c r="B441" t="s">
        <v>34</v>
      </c>
      <c r="C441" t="str">
        <f t="shared" si="18"/>
        <v>2373</v>
      </c>
      <c r="D441">
        <v>161</v>
      </c>
      <c r="E441" t="s">
        <v>22</v>
      </c>
      <c r="F441" t="str">
        <f>"31259463"</f>
        <v>31259463</v>
      </c>
      <c r="G441" t="str">
        <f>"31259463"</f>
        <v>31259463</v>
      </c>
    </row>
    <row r="442" spans="1:7">
      <c r="A442" t="s">
        <v>65</v>
      </c>
      <c r="B442" t="s">
        <v>34</v>
      </c>
      <c r="C442" t="str">
        <f>"2374"</f>
        <v>2374</v>
      </c>
      <c r="D442">
        <v>162</v>
      </c>
      <c r="E442" t="s">
        <v>53</v>
      </c>
      <c r="F442" t="str">
        <f>"3C0721388B"</f>
        <v>3C0721388B</v>
      </c>
      <c r="G442" t="str">
        <f>"3C0721388B"</f>
        <v>3C0721388B</v>
      </c>
    </row>
    <row r="443" spans="1:7">
      <c r="A443" t="s">
        <v>65</v>
      </c>
      <c r="B443" t="s">
        <v>34</v>
      </c>
      <c r="C443" t="str">
        <f>"2374"</f>
        <v>2374</v>
      </c>
      <c r="D443">
        <v>162</v>
      </c>
      <c r="E443" t="s">
        <v>53</v>
      </c>
      <c r="F443" t="str">
        <f>"3C0721388"</f>
        <v>3C0721388</v>
      </c>
      <c r="G443" t="str">
        <f>"3C0721388"</f>
        <v>3C0721388</v>
      </c>
    </row>
    <row r="444" spans="1:7">
      <c r="A444" t="s">
        <v>71</v>
      </c>
      <c r="B444" t="s">
        <v>34</v>
      </c>
      <c r="C444" t="str">
        <f>"3033"</f>
        <v>3033</v>
      </c>
      <c r="D444">
        <v>163</v>
      </c>
      <c r="E444" t="s">
        <v>52</v>
      </c>
      <c r="F444" t="str">
        <f>"4F0721257D"</f>
        <v>4F0721257D</v>
      </c>
      <c r="G444" t="str">
        <f>"4F0721257D"</f>
        <v>4F0721257D</v>
      </c>
    </row>
    <row r="445" spans="1:7">
      <c r="A445" t="s">
        <v>71</v>
      </c>
      <c r="B445" t="s">
        <v>34</v>
      </c>
      <c r="C445" t="str">
        <f>"3033"</f>
        <v>3033</v>
      </c>
      <c r="D445">
        <v>163</v>
      </c>
      <c r="E445" t="s">
        <v>52</v>
      </c>
      <c r="F445" t="str">
        <f>"4F0721257B"</f>
        <v>4F0721257B</v>
      </c>
      <c r="G445" t="str">
        <f>"4F0721257B"</f>
        <v>4F0721257B</v>
      </c>
    </row>
    <row r="446" spans="1:7">
      <c r="A446" t="s">
        <v>71</v>
      </c>
      <c r="B446" t="s">
        <v>34</v>
      </c>
      <c r="C446" t="str">
        <f>"3033"</f>
        <v>3033</v>
      </c>
      <c r="D446">
        <v>163</v>
      </c>
      <c r="E446" t="s">
        <v>52</v>
      </c>
      <c r="F446" t="str">
        <f>"4F0721257"</f>
        <v>4F0721257</v>
      </c>
      <c r="G446" t="str">
        <f>"4F0721257"</f>
        <v>4F0721257</v>
      </c>
    </row>
    <row r="447" spans="1:7">
      <c r="A447" t="s">
        <v>71</v>
      </c>
      <c r="B447" t="s">
        <v>34</v>
      </c>
      <c r="C447" t="str">
        <f>"3040"</f>
        <v>3040</v>
      </c>
      <c r="D447">
        <v>164</v>
      </c>
      <c r="E447" t="s">
        <v>72</v>
      </c>
      <c r="F447" t="str">
        <f>"MR470217"</f>
        <v>MR470217</v>
      </c>
      <c r="G447" t="str">
        <f>"MR470217"</f>
        <v>MR470217</v>
      </c>
    </row>
    <row r="448" spans="1:7">
      <c r="A448" t="s">
        <v>71</v>
      </c>
      <c r="B448" t="s">
        <v>34</v>
      </c>
      <c r="C448" t="str">
        <f>"3045"</f>
        <v>3045</v>
      </c>
      <c r="D448">
        <v>165</v>
      </c>
      <c r="E448" t="s">
        <v>52</v>
      </c>
      <c r="F448" t="str">
        <f>"4F0721257E"</f>
        <v>4F0721257E</v>
      </c>
      <c r="G448" t="str">
        <f>"4F0721257E"</f>
        <v>4F0721257E</v>
      </c>
    </row>
    <row r="449" spans="1:7">
      <c r="A449" t="s">
        <v>71</v>
      </c>
      <c r="B449" t="s">
        <v>34</v>
      </c>
      <c r="C449" t="str">
        <f>"3045"</f>
        <v>3045</v>
      </c>
      <c r="D449">
        <v>165</v>
      </c>
      <c r="E449" t="s">
        <v>52</v>
      </c>
      <c r="F449" t="str">
        <f>"4F0721257C"</f>
        <v>4F0721257C</v>
      </c>
      <c r="G449" t="str">
        <f>"4F0721257C"</f>
        <v>4F0721257C</v>
      </c>
    </row>
    <row r="450" spans="1:7">
      <c r="A450" t="s">
        <v>71</v>
      </c>
      <c r="B450" t="s">
        <v>34</v>
      </c>
      <c r="C450" t="str">
        <f>"3071"</f>
        <v>3071</v>
      </c>
      <c r="D450">
        <v>166</v>
      </c>
      <c r="E450" t="s">
        <v>55</v>
      </c>
      <c r="F450" t="str">
        <f>"21526775872"</f>
        <v>21526775872</v>
      </c>
      <c r="G450" t="str">
        <f>"21526775872"</f>
        <v>21526775872</v>
      </c>
    </row>
    <row r="451" spans="1:7">
      <c r="A451" t="s">
        <v>71</v>
      </c>
      <c r="B451" t="s">
        <v>34</v>
      </c>
      <c r="C451" t="str">
        <f>"3071"</f>
        <v>3071</v>
      </c>
      <c r="D451">
        <v>166</v>
      </c>
      <c r="E451" t="s">
        <v>55</v>
      </c>
      <c r="F451" t="str">
        <f>"6756456"</f>
        <v>6756456</v>
      </c>
      <c r="G451" t="str">
        <f>"6756456"</f>
        <v>6756456</v>
      </c>
    </row>
    <row r="452" spans="1:7">
      <c r="A452" t="s">
        <v>71</v>
      </c>
      <c r="B452" t="s">
        <v>34</v>
      </c>
      <c r="C452" t="str">
        <f>"3071"</f>
        <v>3071</v>
      </c>
      <c r="D452">
        <v>166</v>
      </c>
      <c r="E452" t="s">
        <v>55</v>
      </c>
      <c r="F452" t="str">
        <f>"21526785964"</f>
        <v>21526785964</v>
      </c>
      <c r="G452" t="str">
        <f>"21526785964"</f>
        <v>21526785964</v>
      </c>
    </row>
    <row r="453" spans="1:7">
      <c r="A453" t="s">
        <v>71</v>
      </c>
      <c r="B453" t="s">
        <v>34</v>
      </c>
      <c r="C453" t="str">
        <f>"3071"</f>
        <v>3071</v>
      </c>
      <c r="D453">
        <v>166</v>
      </c>
      <c r="E453" t="s">
        <v>55</v>
      </c>
      <c r="F453" t="str">
        <f>"21526756456"</f>
        <v>21526756456</v>
      </c>
      <c r="G453" t="str">
        <f>"21526756456"</f>
        <v>21526756456</v>
      </c>
    </row>
    <row r="454" spans="1:7">
      <c r="A454" t="s">
        <v>71</v>
      </c>
      <c r="B454" t="s">
        <v>34</v>
      </c>
      <c r="C454" t="str">
        <f>"3071"</f>
        <v>3071</v>
      </c>
      <c r="D454">
        <v>166</v>
      </c>
      <c r="E454" t="s">
        <v>55</v>
      </c>
      <c r="F454" t="str">
        <f>"6785964"</f>
        <v>6785964</v>
      </c>
      <c r="G454" t="str">
        <f>"6785964"</f>
        <v>6785964</v>
      </c>
    </row>
    <row r="455" spans="1:7">
      <c r="A455" t="s">
        <v>71</v>
      </c>
      <c r="B455" t="s">
        <v>34</v>
      </c>
      <c r="C455" t="str">
        <f>"3139"</f>
        <v>3139</v>
      </c>
      <c r="D455">
        <v>167</v>
      </c>
      <c r="E455" t="s">
        <v>73</v>
      </c>
      <c r="F455" t="str">
        <f>"7700770689"</f>
        <v>7700770689</v>
      </c>
      <c r="G455" t="str">
        <f>"7700770689"</f>
        <v>7700770689</v>
      </c>
    </row>
    <row r="456" spans="1:7">
      <c r="A456" t="s">
        <v>71</v>
      </c>
      <c r="B456" t="s">
        <v>34</v>
      </c>
      <c r="C456" t="str">
        <f>"3139"</f>
        <v>3139</v>
      </c>
      <c r="D456">
        <v>167</v>
      </c>
      <c r="E456" t="s">
        <v>23</v>
      </c>
      <c r="F456" t="str">
        <f>"7700770689"</f>
        <v>7700770689</v>
      </c>
      <c r="G456" t="str">
        <f>"7700770689"</f>
        <v>7700770689</v>
      </c>
    </row>
    <row r="457" spans="1:7">
      <c r="A457" t="s">
        <v>74</v>
      </c>
      <c r="B457" t="s">
        <v>34</v>
      </c>
      <c r="C457" t="str">
        <f>"3247"</f>
        <v>3247</v>
      </c>
      <c r="D457">
        <v>168</v>
      </c>
      <c r="E457" t="s">
        <v>53</v>
      </c>
      <c r="F457" t="str">
        <f>"0A5141671L"</f>
        <v>0A5141671L</v>
      </c>
      <c r="G457" t="str">
        <f>"0A5141671L"</f>
        <v>0A5141671L</v>
      </c>
    </row>
    <row r="458" spans="1:7">
      <c r="A458" t="s">
        <v>74</v>
      </c>
      <c r="B458" t="s">
        <v>34</v>
      </c>
      <c r="C458" t="str">
        <f>"3247"</f>
        <v>3247</v>
      </c>
      <c r="D458">
        <v>168</v>
      </c>
      <c r="E458" t="s">
        <v>53</v>
      </c>
      <c r="F458" t="str">
        <f>"0A5141671H"</f>
        <v>0A5141671H</v>
      </c>
      <c r="G458" t="str">
        <f>"0A5141671H"</f>
        <v>0A5141671H</v>
      </c>
    </row>
    <row r="459" spans="1:7">
      <c r="A459" t="s">
        <v>74</v>
      </c>
      <c r="B459" t="s">
        <v>34</v>
      </c>
      <c r="C459" t="str">
        <f>"3250"</f>
        <v>3250</v>
      </c>
      <c r="D459">
        <v>169</v>
      </c>
      <c r="E459" t="s">
        <v>39</v>
      </c>
      <c r="F459" t="str">
        <f>"073C25185077"</f>
        <v>073C25185077</v>
      </c>
      <c r="G459" t="str">
        <f>"073C25185077"</f>
        <v>073C25185077</v>
      </c>
    </row>
    <row r="460" spans="1:7">
      <c r="A460" t="s">
        <v>74</v>
      </c>
      <c r="B460" t="s">
        <v>34</v>
      </c>
      <c r="C460" t="str">
        <f>"3250"</f>
        <v>3250</v>
      </c>
      <c r="D460">
        <v>169</v>
      </c>
      <c r="E460" t="s">
        <v>39</v>
      </c>
      <c r="F460" t="str">
        <f>"96890028"</f>
        <v>96890028</v>
      </c>
      <c r="G460" t="str">
        <f>"96890028"</f>
        <v>96890028</v>
      </c>
    </row>
    <row r="461" spans="1:7">
      <c r="A461" t="s">
        <v>74</v>
      </c>
      <c r="B461" t="s">
        <v>34</v>
      </c>
      <c r="C461" t="str">
        <f>"3250"</f>
        <v>3250</v>
      </c>
      <c r="D461">
        <v>169</v>
      </c>
      <c r="E461" t="s">
        <v>39</v>
      </c>
      <c r="F461" t="str">
        <f>"25185077"</f>
        <v>25185077</v>
      </c>
      <c r="G461" t="str">
        <f>"25185077"</f>
        <v>25185077</v>
      </c>
    </row>
    <row r="462" spans="1:7">
      <c r="A462" t="s">
        <v>74</v>
      </c>
      <c r="B462" t="s">
        <v>34</v>
      </c>
      <c r="C462" t="str">
        <f>"3250"</f>
        <v>3250</v>
      </c>
      <c r="D462">
        <v>169</v>
      </c>
      <c r="E462" t="s">
        <v>39</v>
      </c>
      <c r="F462" t="str">
        <f>"679067"</f>
        <v>679067</v>
      </c>
      <c r="G462" t="str">
        <f>"679067"</f>
        <v>679067</v>
      </c>
    </row>
    <row r="463" spans="1:7">
      <c r="A463" t="s">
        <v>74</v>
      </c>
      <c r="B463" t="s">
        <v>34</v>
      </c>
      <c r="C463" t="str">
        <f>"3250"</f>
        <v>3250</v>
      </c>
      <c r="D463">
        <v>169</v>
      </c>
      <c r="E463" t="s">
        <v>39</v>
      </c>
      <c r="F463" t="str">
        <f>"348191"</f>
        <v>348191</v>
      </c>
      <c r="G463" t="str">
        <f>"348191"</f>
        <v>348191</v>
      </c>
    </row>
    <row r="464" spans="1:7">
      <c r="A464" t="s">
        <v>74</v>
      </c>
      <c r="B464" t="s">
        <v>34</v>
      </c>
      <c r="C464" t="str">
        <f t="shared" ref="C464:C473" si="19">"3262"</f>
        <v>3262</v>
      </c>
      <c r="D464">
        <v>170</v>
      </c>
      <c r="E464" t="s">
        <v>73</v>
      </c>
      <c r="F464" t="str">
        <f>"8200680860"</f>
        <v>8200680860</v>
      </c>
      <c r="G464" t="str">
        <f>"8200680860"</f>
        <v>8200680860</v>
      </c>
    </row>
    <row r="465" spans="1:7">
      <c r="A465" t="s">
        <v>74</v>
      </c>
      <c r="B465" t="s">
        <v>34</v>
      </c>
      <c r="C465" t="str">
        <f t="shared" si="19"/>
        <v>3262</v>
      </c>
      <c r="D465">
        <v>170</v>
      </c>
      <c r="E465" t="s">
        <v>73</v>
      </c>
      <c r="F465" t="str">
        <f>"8200902797"</f>
        <v>8200902797</v>
      </c>
      <c r="G465" t="str">
        <f>"8200902797"</f>
        <v>8200902797</v>
      </c>
    </row>
    <row r="466" spans="1:7">
      <c r="A466" t="s">
        <v>74</v>
      </c>
      <c r="B466" t="s">
        <v>34</v>
      </c>
      <c r="C466" t="str">
        <f t="shared" si="19"/>
        <v>3262</v>
      </c>
      <c r="D466">
        <v>170</v>
      </c>
      <c r="E466" t="s">
        <v>73</v>
      </c>
      <c r="F466" t="str">
        <f>"8200846753"</f>
        <v>8200846753</v>
      </c>
      <c r="G466" t="str">
        <f>"8200846753"</f>
        <v>8200846753</v>
      </c>
    </row>
    <row r="467" spans="1:7">
      <c r="A467" t="s">
        <v>74</v>
      </c>
      <c r="B467" t="s">
        <v>34</v>
      </c>
      <c r="C467" t="str">
        <f t="shared" si="19"/>
        <v>3262</v>
      </c>
      <c r="D467">
        <v>170</v>
      </c>
      <c r="E467" t="s">
        <v>73</v>
      </c>
      <c r="F467" t="str">
        <f>"8200828530"</f>
        <v>8200828530</v>
      </c>
      <c r="G467" t="str">
        <f>"8200828530"</f>
        <v>8200828530</v>
      </c>
    </row>
    <row r="468" spans="1:7">
      <c r="A468" t="s">
        <v>74</v>
      </c>
      <c r="B468" t="s">
        <v>34</v>
      </c>
      <c r="C468" t="str">
        <f t="shared" si="19"/>
        <v>3262</v>
      </c>
      <c r="D468">
        <v>170</v>
      </c>
      <c r="E468" t="s">
        <v>73</v>
      </c>
      <c r="F468" t="str">
        <f>"8200790630"</f>
        <v>8200790630</v>
      </c>
      <c r="G468" t="str">
        <f>"8200790630"</f>
        <v>8200790630</v>
      </c>
    </row>
    <row r="469" spans="1:7">
      <c r="A469" t="s">
        <v>74</v>
      </c>
      <c r="B469" t="s">
        <v>34</v>
      </c>
      <c r="C469" t="str">
        <f t="shared" si="19"/>
        <v>3262</v>
      </c>
      <c r="D469">
        <v>170</v>
      </c>
      <c r="E469" t="s">
        <v>23</v>
      </c>
      <c r="F469" t="str">
        <f>"8200680860"</f>
        <v>8200680860</v>
      </c>
      <c r="G469" t="str">
        <f>"8200680860"</f>
        <v>8200680860</v>
      </c>
    </row>
    <row r="470" spans="1:7">
      <c r="A470" t="s">
        <v>74</v>
      </c>
      <c r="B470" t="s">
        <v>34</v>
      </c>
      <c r="C470" t="str">
        <f t="shared" si="19"/>
        <v>3262</v>
      </c>
      <c r="D470">
        <v>170</v>
      </c>
      <c r="E470" t="s">
        <v>23</v>
      </c>
      <c r="F470" t="str">
        <f>"8200902797"</f>
        <v>8200902797</v>
      </c>
      <c r="G470" t="str">
        <f>"8200902797"</f>
        <v>8200902797</v>
      </c>
    </row>
    <row r="471" spans="1:7">
      <c r="A471" t="s">
        <v>74</v>
      </c>
      <c r="B471" t="s">
        <v>34</v>
      </c>
      <c r="C471" t="str">
        <f t="shared" si="19"/>
        <v>3262</v>
      </c>
      <c r="D471">
        <v>170</v>
      </c>
      <c r="E471" t="s">
        <v>23</v>
      </c>
      <c r="F471" t="str">
        <f>"8200846753"</f>
        <v>8200846753</v>
      </c>
      <c r="G471" t="str">
        <f>"8200846753"</f>
        <v>8200846753</v>
      </c>
    </row>
    <row r="472" spans="1:7">
      <c r="A472" t="s">
        <v>74</v>
      </c>
      <c r="B472" t="s">
        <v>34</v>
      </c>
      <c r="C472" t="str">
        <f t="shared" si="19"/>
        <v>3262</v>
      </c>
      <c r="D472">
        <v>170</v>
      </c>
      <c r="E472" t="s">
        <v>23</v>
      </c>
      <c r="F472" t="str">
        <f>"8200828530"</f>
        <v>8200828530</v>
      </c>
      <c r="G472" t="str">
        <f>"8200828530"</f>
        <v>8200828530</v>
      </c>
    </row>
    <row r="473" spans="1:7">
      <c r="A473" t="s">
        <v>74</v>
      </c>
      <c r="B473" t="s">
        <v>34</v>
      </c>
      <c r="C473" t="str">
        <f t="shared" si="19"/>
        <v>3262</v>
      </c>
      <c r="D473">
        <v>170</v>
      </c>
      <c r="E473" t="s">
        <v>23</v>
      </c>
      <c r="F473" t="str">
        <f>"8200790630"</f>
        <v>8200790630</v>
      </c>
      <c r="G473" t="str">
        <f>"8200790630"</f>
        <v>8200790630</v>
      </c>
    </row>
    <row r="474" spans="1:7">
      <c r="A474" t="s">
        <v>74</v>
      </c>
      <c r="B474" t="s">
        <v>34</v>
      </c>
      <c r="C474" t="str">
        <f t="shared" ref="C474:C480" si="20">"3473"</f>
        <v>3473</v>
      </c>
      <c r="D474">
        <v>171</v>
      </c>
      <c r="E474" t="s">
        <v>31</v>
      </c>
      <c r="F474" t="str">
        <f>"55224015"</f>
        <v>55224015</v>
      </c>
      <c r="G474" t="str">
        <f>"55224015"</f>
        <v>55224015</v>
      </c>
    </row>
    <row r="475" spans="1:7">
      <c r="A475" t="s">
        <v>74</v>
      </c>
      <c r="B475" t="s">
        <v>34</v>
      </c>
      <c r="C475" t="str">
        <f t="shared" si="20"/>
        <v>3473</v>
      </c>
      <c r="D475">
        <v>171</v>
      </c>
      <c r="E475" t="s">
        <v>31</v>
      </c>
      <c r="F475" t="str">
        <f>"55232693"</f>
        <v>55232693</v>
      </c>
      <c r="G475" t="str">
        <f>"55232693"</f>
        <v>55232693</v>
      </c>
    </row>
    <row r="476" spans="1:7">
      <c r="A476" t="s">
        <v>74</v>
      </c>
      <c r="B476" t="s">
        <v>34</v>
      </c>
      <c r="C476" t="str">
        <f t="shared" si="20"/>
        <v>3473</v>
      </c>
      <c r="D476">
        <v>171</v>
      </c>
      <c r="E476" t="s">
        <v>50</v>
      </c>
      <c r="F476" t="str">
        <f>"55240571"</f>
        <v>55240571</v>
      </c>
      <c r="G476" t="str">
        <f>"55240571"</f>
        <v>55240571</v>
      </c>
    </row>
    <row r="477" spans="1:7">
      <c r="A477" t="s">
        <v>74</v>
      </c>
      <c r="B477" t="s">
        <v>34</v>
      </c>
      <c r="C477" t="str">
        <f t="shared" si="20"/>
        <v>3473</v>
      </c>
      <c r="D477">
        <v>171</v>
      </c>
      <c r="E477" t="s">
        <v>50</v>
      </c>
      <c r="F477" t="str">
        <f>"55232693"</f>
        <v>55232693</v>
      </c>
      <c r="G477" t="str">
        <f>"55232693"</f>
        <v>55232693</v>
      </c>
    </row>
    <row r="478" spans="1:7">
      <c r="A478" t="s">
        <v>74</v>
      </c>
      <c r="B478" t="s">
        <v>34</v>
      </c>
      <c r="C478" t="str">
        <f t="shared" si="20"/>
        <v>3473</v>
      </c>
      <c r="D478">
        <v>171</v>
      </c>
      <c r="E478" t="s">
        <v>50</v>
      </c>
      <c r="F478" t="str">
        <f>"55224015"</f>
        <v>55224015</v>
      </c>
      <c r="G478" t="str">
        <f>"55224015"</f>
        <v>55224015</v>
      </c>
    </row>
    <row r="479" spans="1:7">
      <c r="A479" t="s">
        <v>74</v>
      </c>
      <c r="B479" t="s">
        <v>34</v>
      </c>
      <c r="C479" t="str">
        <f t="shared" si="20"/>
        <v>3473</v>
      </c>
      <c r="D479">
        <v>171</v>
      </c>
      <c r="E479" t="s">
        <v>63</v>
      </c>
      <c r="F479" t="str">
        <f>"679124"</f>
        <v>679124</v>
      </c>
      <c r="G479" t="str">
        <f>"679124"</f>
        <v>679124</v>
      </c>
    </row>
    <row r="480" spans="1:7">
      <c r="A480" t="s">
        <v>74</v>
      </c>
      <c r="B480" t="s">
        <v>34</v>
      </c>
      <c r="C480" t="str">
        <f t="shared" si="20"/>
        <v>3473</v>
      </c>
      <c r="D480">
        <v>171</v>
      </c>
      <c r="E480" t="s">
        <v>63</v>
      </c>
      <c r="F480" t="str">
        <f>"679060"</f>
        <v>679060</v>
      </c>
      <c r="G480" t="str">
        <f>"679060"</f>
        <v>679060</v>
      </c>
    </row>
    <row r="481" spans="1:7">
      <c r="A481" t="s">
        <v>74</v>
      </c>
      <c r="B481" t="s">
        <v>34</v>
      </c>
      <c r="C481" t="str">
        <f>"3475"</f>
        <v>3475</v>
      </c>
      <c r="D481">
        <v>172</v>
      </c>
      <c r="E481" t="s">
        <v>63</v>
      </c>
      <c r="F481" t="str">
        <f>"4421631"</f>
        <v>4421631</v>
      </c>
      <c r="G481" t="str">
        <f>"4421631"</f>
        <v>4421631</v>
      </c>
    </row>
    <row r="482" spans="1:7">
      <c r="A482" t="s">
        <v>74</v>
      </c>
      <c r="B482" t="s">
        <v>34</v>
      </c>
      <c r="C482" t="str">
        <f>"3475"</f>
        <v>3475</v>
      </c>
      <c r="D482">
        <v>172</v>
      </c>
      <c r="E482" t="s">
        <v>63</v>
      </c>
      <c r="F482" t="str">
        <f>"95507609"</f>
        <v>95507609</v>
      </c>
      <c r="G482" t="str">
        <f>"95507609"</f>
        <v>95507609</v>
      </c>
    </row>
    <row r="483" spans="1:7">
      <c r="A483" t="s">
        <v>74</v>
      </c>
      <c r="B483" t="s">
        <v>34</v>
      </c>
      <c r="C483" t="str">
        <f>"3475"</f>
        <v>3475</v>
      </c>
      <c r="D483">
        <v>172</v>
      </c>
      <c r="E483" t="s">
        <v>73</v>
      </c>
      <c r="F483" t="str">
        <f>"8201035313"</f>
        <v>8201035313</v>
      </c>
      <c r="G483" t="str">
        <f>"8201035313"</f>
        <v>8201035313</v>
      </c>
    </row>
    <row r="484" spans="1:7">
      <c r="A484" t="s">
        <v>74</v>
      </c>
      <c r="B484" t="s">
        <v>34</v>
      </c>
      <c r="C484" t="str">
        <f>"3475"</f>
        <v>3475</v>
      </c>
      <c r="D484">
        <v>172</v>
      </c>
      <c r="E484" t="s">
        <v>23</v>
      </c>
      <c r="F484" t="str">
        <f>"8201035313"</f>
        <v>8201035313</v>
      </c>
      <c r="G484" t="str">
        <f>"8201035313"</f>
        <v>8201035313</v>
      </c>
    </row>
    <row r="485" spans="1:7">
      <c r="A485" t="s">
        <v>75</v>
      </c>
      <c r="B485" t="s">
        <v>34</v>
      </c>
      <c r="C485" t="str">
        <f>"5197"</f>
        <v>5197</v>
      </c>
      <c r="D485">
        <v>173</v>
      </c>
      <c r="E485" t="s">
        <v>61</v>
      </c>
      <c r="F485" t="str">
        <f>"85TU2261A"</f>
        <v>85TU2261A</v>
      </c>
      <c r="G485" t="str">
        <f>"85TU2261A"</f>
        <v>85TU2261A</v>
      </c>
    </row>
    <row r="486" spans="1:7">
      <c r="A486" t="s">
        <v>75</v>
      </c>
      <c r="B486" t="s">
        <v>34</v>
      </c>
      <c r="C486" t="str">
        <f>"5198"</f>
        <v>5198</v>
      </c>
      <c r="D486">
        <v>174</v>
      </c>
      <c r="E486" t="s">
        <v>61</v>
      </c>
      <c r="F486" t="str">
        <f>"85TU2262A"</f>
        <v>85TU2262A</v>
      </c>
      <c r="G486" t="str">
        <f>"85TU2262A"</f>
        <v>85TU2262A</v>
      </c>
    </row>
    <row r="487" spans="1:7">
      <c r="A487" t="s">
        <v>75</v>
      </c>
      <c r="B487" t="s">
        <v>34</v>
      </c>
      <c r="C487" t="str">
        <f>"5236"</f>
        <v>5236</v>
      </c>
      <c r="D487">
        <v>175</v>
      </c>
      <c r="E487" t="s">
        <v>61</v>
      </c>
      <c r="F487" t="str">
        <f>"1782880"</f>
        <v>1782880</v>
      </c>
      <c r="G487" t="str">
        <f>"1782880"</f>
        <v>1782880</v>
      </c>
    </row>
    <row r="488" spans="1:7">
      <c r="A488" t="s">
        <v>75</v>
      </c>
      <c r="B488" t="s">
        <v>34</v>
      </c>
      <c r="C488" t="str">
        <f>"5237"</f>
        <v>5237</v>
      </c>
      <c r="D488">
        <v>176</v>
      </c>
      <c r="E488" t="s">
        <v>49</v>
      </c>
      <c r="F488" t="str">
        <f>"1612440280"</f>
        <v>1612440280</v>
      </c>
      <c r="G488" t="str">
        <f>"1612440280"</f>
        <v>1612440280</v>
      </c>
    </row>
    <row r="489" spans="1:7">
      <c r="A489" t="s">
        <v>75</v>
      </c>
      <c r="B489" t="s">
        <v>34</v>
      </c>
      <c r="C489" t="str">
        <f>"5237"</f>
        <v>5237</v>
      </c>
      <c r="D489">
        <v>176</v>
      </c>
      <c r="E489" t="s">
        <v>49</v>
      </c>
      <c r="F489" t="str">
        <f>"16124402"</f>
        <v>16124402</v>
      </c>
      <c r="G489" t="str">
        <f>"16124402"</f>
        <v>16124402</v>
      </c>
    </row>
    <row r="490" spans="1:7">
      <c r="A490" t="s">
        <v>75</v>
      </c>
      <c r="B490" t="s">
        <v>34</v>
      </c>
      <c r="C490" t="str">
        <f>"5237"</f>
        <v>5237</v>
      </c>
      <c r="D490">
        <v>176</v>
      </c>
      <c r="E490" t="s">
        <v>41</v>
      </c>
      <c r="F490" t="str">
        <f>"4755009140"</f>
        <v>4755009140</v>
      </c>
      <c r="G490" t="str">
        <f>"4755009140"</f>
        <v>4755009140</v>
      </c>
    </row>
    <row r="491" spans="1:7">
      <c r="A491" t="s">
        <v>75</v>
      </c>
      <c r="B491" t="s">
        <v>34</v>
      </c>
      <c r="C491" t="str">
        <f>"5245"</f>
        <v>5245</v>
      </c>
      <c r="D491">
        <v>177</v>
      </c>
      <c r="E491" t="s">
        <v>69</v>
      </c>
      <c r="F491" t="str">
        <f>"4410035G10"</f>
        <v>4410035G10</v>
      </c>
      <c r="G491" t="str">
        <f>"4410035G10"</f>
        <v>4410035G10</v>
      </c>
    </row>
    <row r="492" spans="1:7">
      <c r="A492" t="s">
        <v>75</v>
      </c>
      <c r="B492" t="s">
        <v>34</v>
      </c>
      <c r="C492" t="str">
        <f>"5245"</f>
        <v>5245</v>
      </c>
      <c r="D492">
        <v>177</v>
      </c>
      <c r="E492" t="s">
        <v>69</v>
      </c>
      <c r="F492" t="str">
        <f>"4410035G11"</f>
        <v>4410035G11</v>
      </c>
      <c r="G492" t="str">
        <f>"4410035G11"</f>
        <v>4410035G11</v>
      </c>
    </row>
    <row r="493" spans="1:7">
      <c r="A493" t="s">
        <v>75</v>
      </c>
      <c r="B493" t="s">
        <v>34</v>
      </c>
      <c r="C493" t="str">
        <f>"5246"</f>
        <v>5246</v>
      </c>
      <c r="D493">
        <v>178</v>
      </c>
      <c r="E493" t="s">
        <v>72</v>
      </c>
      <c r="F493" t="str">
        <f>"4610A008"</f>
        <v>4610A008</v>
      </c>
      <c r="G493" t="str">
        <f>"4610A008"</f>
        <v>4610A008</v>
      </c>
    </row>
    <row r="494" spans="1:7">
      <c r="A494" t="s">
        <v>75</v>
      </c>
      <c r="B494" t="s">
        <v>34</v>
      </c>
      <c r="C494" t="str">
        <f>"5247"</f>
        <v>5247</v>
      </c>
      <c r="D494">
        <v>179</v>
      </c>
      <c r="E494" t="s">
        <v>72</v>
      </c>
      <c r="F494" t="str">
        <f>"4610A009"</f>
        <v>4610A009</v>
      </c>
      <c r="G494" t="str">
        <f>"4610A009"</f>
        <v>4610A009</v>
      </c>
    </row>
    <row r="495" spans="1:7">
      <c r="A495" t="s">
        <v>75</v>
      </c>
      <c r="B495" t="s">
        <v>34</v>
      </c>
      <c r="C495" t="str">
        <f>"5266"</f>
        <v>5266</v>
      </c>
      <c r="D495">
        <v>180</v>
      </c>
      <c r="E495" t="s">
        <v>76</v>
      </c>
      <c r="F495" t="str">
        <f>"26705FG000"</f>
        <v>26705FG000</v>
      </c>
      <c r="G495" t="str">
        <f>"26705FG000"</f>
        <v>26705FG000</v>
      </c>
    </row>
    <row r="496" spans="1:7">
      <c r="A496" t="s">
        <v>75</v>
      </c>
      <c r="B496" t="s">
        <v>34</v>
      </c>
      <c r="C496" t="str">
        <f>"5267"</f>
        <v>5267</v>
      </c>
      <c r="D496">
        <v>181</v>
      </c>
      <c r="E496" t="s">
        <v>76</v>
      </c>
      <c r="F496" t="str">
        <f>"26705AE000"</f>
        <v>26705AE000</v>
      </c>
      <c r="G496" t="str">
        <f>"26705AE000"</f>
        <v>26705AE000</v>
      </c>
    </row>
    <row r="497" spans="1:7">
      <c r="A497" t="s">
        <v>75</v>
      </c>
      <c r="B497" t="s">
        <v>34</v>
      </c>
      <c r="C497" t="str">
        <f>"5268"</f>
        <v>5268</v>
      </c>
      <c r="D497">
        <v>182</v>
      </c>
      <c r="E497" t="s">
        <v>77</v>
      </c>
      <c r="F497" t="str">
        <f>"4756087520"</f>
        <v>4756087520</v>
      </c>
      <c r="G497" t="str">
        <f>"4756087520"</f>
        <v>4756087520</v>
      </c>
    </row>
    <row r="498" spans="1:7">
      <c r="A498" t="s">
        <v>75</v>
      </c>
      <c r="B498" t="s">
        <v>34</v>
      </c>
      <c r="C498" t="str">
        <f>"5268"</f>
        <v>5268</v>
      </c>
      <c r="D498">
        <v>182</v>
      </c>
      <c r="E498" t="s">
        <v>77</v>
      </c>
      <c r="F498" t="str">
        <f>"4756097504"</f>
        <v>4756097504</v>
      </c>
      <c r="G498" t="str">
        <f>"4756097504"</f>
        <v>4756097504</v>
      </c>
    </row>
    <row r="499" spans="1:7">
      <c r="A499" t="s">
        <v>75</v>
      </c>
      <c r="B499" t="s">
        <v>34</v>
      </c>
      <c r="C499" t="str">
        <f>"5268"</f>
        <v>5268</v>
      </c>
      <c r="D499">
        <v>182</v>
      </c>
      <c r="E499" t="s">
        <v>77</v>
      </c>
      <c r="F499" t="str">
        <f>"47560B2010"</f>
        <v>47560B2010</v>
      </c>
      <c r="G499" t="str">
        <f>"47560B2010"</f>
        <v>47560B2010</v>
      </c>
    </row>
    <row r="500" spans="1:7">
      <c r="A500" t="s">
        <v>64</v>
      </c>
      <c r="B500" t="s">
        <v>34</v>
      </c>
      <c r="C500" t="str">
        <f t="shared" ref="C500:C513" si="21">"6018"</f>
        <v>6018</v>
      </c>
      <c r="D500">
        <v>183</v>
      </c>
      <c r="E500" t="s">
        <v>77</v>
      </c>
      <c r="F500" t="str">
        <f>"472019227000"</f>
        <v>472019227000</v>
      </c>
      <c r="G500" t="str">
        <f>"472019227000"</f>
        <v>472019227000</v>
      </c>
    </row>
    <row r="501" spans="1:7">
      <c r="A501" t="s">
        <v>64</v>
      </c>
      <c r="B501" t="s">
        <v>34</v>
      </c>
      <c r="C501" t="str">
        <f t="shared" si="21"/>
        <v>6018</v>
      </c>
      <c r="D501">
        <v>183</v>
      </c>
      <c r="E501" t="s">
        <v>77</v>
      </c>
      <c r="F501" t="str">
        <f>"4720197204000"</f>
        <v>4720197204000</v>
      </c>
      <c r="G501" t="str">
        <f>"4720197204000"</f>
        <v>4720197204000</v>
      </c>
    </row>
    <row r="502" spans="1:7">
      <c r="A502" t="s">
        <v>64</v>
      </c>
      <c r="B502" t="s">
        <v>34</v>
      </c>
      <c r="C502" t="str">
        <f t="shared" si="21"/>
        <v>6018</v>
      </c>
      <c r="D502">
        <v>183</v>
      </c>
      <c r="E502" t="s">
        <v>77</v>
      </c>
      <c r="F502" t="str">
        <f>"4720197238000"</f>
        <v>4720197238000</v>
      </c>
      <c r="G502" t="str">
        <f>"4720197238000"</f>
        <v>4720197238000</v>
      </c>
    </row>
    <row r="503" spans="1:7">
      <c r="A503" t="s">
        <v>64</v>
      </c>
      <c r="B503" t="s">
        <v>34</v>
      </c>
      <c r="C503" t="str">
        <f t="shared" si="21"/>
        <v>6018</v>
      </c>
      <c r="D503">
        <v>183</v>
      </c>
      <c r="E503" t="s">
        <v>77</v>
      </c>
      <c r="F503" t="str">
        <f>"4720197238"</f>
        <v>4720197238</v>
      </c>
      <c r="G503" t="str">
        <f>"4720197238"</f>
        <v>4720197238</v>
      </c>
    </row>
    <row r="504" spans="1:7">
      <c r="A504" t="s">
        <v>64</v>
      </c>
      <c r="B504" t="s">
        <v>34</v>
      </c>
      <c r="C504" t="str">
        <f t="shared" si="21"/>
        <v>6018</v>
      </c>
      <c r="D504">
        <v>183</v>
      </c>
      <c r="E504" t="s">
        <v>77</v>
      </c>
      <c r="F504" t="str">
        <f>"4720197204"</f>
        <v>4720197204</v>
      </c>
      <c r="G504" t="str">
        <f>"4720197204"</f>
        <v>4720197204</v>
      </c>
    </row>
    <row r="505" spans="1:7">
      <c r="A505" t="s">
        <v>64</v>
      </c>
      <c r="B505" t="s">
        <v>34</v>
      </c>
      <c r="C505" t="str">
        <f t="shared" si="21"/>
        <v>6018</v>
      </c>
      <c r="D505">
        <v>183</v>
      </c>
      <c r="E505" t="s">
        <v>77</v>
      </c>
      <c r="F505" t="str">
        <f>"4720197227000"</f>
        <v>4720197227000</v>
      </c>
      <c r="G505" t="str">
        <f>"4720197227000"</f>
        <v>4720197227000</v>
      </c>
    </row>
    <row r="506" spans="1:7">
      <c r="A506" t="s">
        <v>64</v>
      </c>
      <c r="B506" t="s">
        <v>34</v>
      </c>
      <c r="C506" t="str">
        <f t="shared" si="21"/>
        <v>6018</v>
      </c>
      <c r="D506">
        <v>183</v>
      </c>
      <c r="E506" t="s">
        <v>77</v>
      </c>
      <c r="F506" t="str">
        <f>"4720197227"</f>
        <v>4720197227</v>
      </c>
      <c r="G506" t="str">
        <f>"4720197227"</f>
        <v>4720197227</v>
      </c>
    </row>
    <row r="507" spans="1:7">
      <c r="A507" t="s">
        <v>64</v>
      </c>
      <c r="B507" t="s">
        <v>34</v>
      </c>
      <c r="C507" t="str">
        <f t="shared" si="21"/>
        <v>6018</v>
      </c>
      <c r="D507">
        <v>183</v>
      </c>
      <c r="E507" t="s">
        <v>77</v>
      </c>
      <c r="F507" t="str">
        <f>"4720197203000"</f>
        <v>4720197203000</v>
      </c>
      <c r="G507" t="str">
        <f>"4720197203000"</f>
        <v>4720197203000</v>
      </c>
    </row>
    <row r="508" spans="1:7">
      <c r="A508" t="s">
        <v>64</v>
      </c>
      <c r="B508" t="s">
        <v>34</v>
      </c>
      <c r="C508" t="str">
        <f t="shared" si="21"/>
        <v>6018</v>
      </c>
      <c r="D508">
        <v>183</v>
      </c>
      <c r="E508" t="s">
        <v>77</v>
      </c>
      <c r="F508" t="str">
        <f>"4720197210000"</f>
        <v>4720197210000</v>
      </c>
      <c r="G508" t="str">
        <f>"4720197210000"</f>
        <v>4720197210000</v>
      </c>
    </row>
    <row r="509" spans="1:7">
      <c r="A509" t="s">
        <v>64</v>
      </c>
      <c r="B509" t="s">
        <v>34</v>
      </c>
      <c r="C509" t="str">
        <f t="shared" si="21"/>
        <v>6018</v>
      </c>
      <c r="D509">
        <v>183</v>
      </c>
      <c r="E509" t="s">
        <v>77</v>
      </c>
      <c r="F509" t="str">
        <f>"4720197210"</f>
        <v>4720197210</v>
      </c>
      <c r="G509" t="str">
        <f>"4720197210"</f>
        <v>4720197210</v>
      </c>
    </row>
    <row r="510" spans="1:7">
      <c r="A510" t="s">
        <v>64</v>
      </c>
      <c r="B510" t="s">
        <v>34</v>
      </c>
      <c r="C510" t="str">
        <f t="shared" si="21"/>
        <v>6018</v>
      </c>
      <c r="D510">
        <v>183</v>
      </c>
      <c r="E510" t="s">
        <v>77</v>
      </c>
      <c r="F510" t="str">
        <f>"4720197203"</f>
        <v>4720197203</v>
      </c>
      <c r="G510" t="str">
        <f>"4720197203"</f>
        <v>4720197203</v>
      </c>
    </row>
    <row r="511" spans="1:7">
      <c r="A511" t="s">
        <v>64</v>
      </c>
      <c r="B511" t="s">
        <v>34</v>
      </c>
      <c r="C511" t="str">
        <f t="shared" si="21"/>
        <v>6018</v>
      </c>
      <c r="D511">
        <v>183</v>
      </c>
      <c r="E511" t="s">
        <v>77</v>
      </c>
      <c r="F511" t="str">
        <f>"4720192270"</f>
        <v>4720192270</v>
      </c>
      <c r="G511" t="str">
        <f>"4720192270"</f>
        <v>4720192270</v>
      </c>
    </row>
    <row r="512" spans="1:7">
      <c r="A512" t="s">
        <v>64</v>
      </c>
      <c r="B512" t="s">
        <v>34</v>
      </c>
      <c r="C512" t="str">
        <f t="shared" si="21"/>
        <v>6018</v>
      </c>
      <c r="D512">
        <v>183</v>
      </c>
      <c r="E512" t="s">
        <v>77</v>
      </c>
      <c r="F512" t="str">
        <f>"4720197209000"</f>
        <v>4720197209000</v>
      </c>
      <c r="G512" t="str">
        <f>"4720197209000"</f>
        <v>4720197209000</v>
      </c>
    </row>
    <row r="513" spans="1:7">
      <c r="A513" t="s">
        <v>64</v>
      </c>
      <c r="B513" t="s">
        <v>34</v>
      </c>
      <c r="C513" t="str">
        <f t="shared" si="21"/>
        <v>6018</v>
      </c>
      <c r="D513">
        <v>183</v>
      </c>
      <c r="E513" t="s">
        <v>77</v>
      </c>
      <c r="F513" t="str">
        <f>"4720197209"</f>
        <v>4720197209</v>
      </c>
      <c r="G513" t="str">
        <f>"4720197209"</f>
        <v>4720197209</v>
      </c>
    </row>
    <row r="514" spans="1:7">
      <c r="A514" t="s">
        <v>64</v>
      </c>
      <c r="B514" t="s">
        <v>34</v>
      </c>
      <c r="C514" t="str">
        <f>"6019"</f>
        <v>6019</v>
      </c>
      <c r="D514">
        <v>184</v>
      </c>
      <c r="E514" t="s">
        <v>61</v>
      </c>
      <c r="F514" t="str">
        <f>"1746594"</f>
        <v>1746594</v>
      </c>
      <c r="G514" t="str">
        <f>"1746594"</f>
        <v>1746594</v>
      </c>
    </row>
    <row r="515" spans="1:7">
      <c r="A515" t="s">
        <v>64</v>
      </c>
      <c r="B515" t="s">
        <v>34</v>
      </c>
      <c r="C515" t="str">
        <f>"6019"</f>
        <v>6019</v>
      </c>
      <c r="D515">
        <v>184</v>
      </c>
      <c r="E515" t="s">
        <v>61</v>
      </c>
      <c r="F515" t="str">
        <f>"8V512140BB"</f>
        <v>8V512140BB</v>
      </c>
      <c r="G515" t="str">
        <f>"8V512140BB"</f>
        <v>8V512140BB</v>
      </c>
    </row>
    <row r="516" spans="1:7">
      <c r="A516" t="s">
        <v>64</v>
      </c>
      <c r="B516" t="s">
        <v>34</v>
      </c>
      <c r="C516" t="str">
        <f>"6019"</f>
        <v>6019</v>
      </c>
      <c r="D516">
        <v>184</v>
      </c>
      <c r="E516" t="s">
        <v>61</v>
      </c>
      <c r="F516" t="str">
        <f>"1550233"</f>
        <v>1550233</v>
      </c>
      <c r="G516" t="str">
        <f>"1550233"</f>
        <v>1550233</v>
      </c>
    </row>
    <row r="517" spans="1:7">
      <c r="A517" t="s">
        <v>64</v>
      </c>
      <c r="B517" t="s">
        <v>34</v>
      </c>
      <c r="C517" t="str">
        <f>"6019"</f>
        <v>6019</v>
      </c>
      <c r="D517">
        <v>184</v>
      </c>
      <c r="E517" t="s">
        <v>61</v>
      </c>
      <c r="F517" t="str">
        <f>"8V512140BA"</f>
        <v>8V512140BA</v>
      </c>
      <c r="G517" t="str">
        <f>"8V512140BA"</f>
        <v>8V512140BA</v>
      </c>
    </row>
    <row r="518" spans="1:7">
      <c r="A518" t="s">
        <v>64</v>
      </c>
      <c r="B518" t="s">
        <v>34</v>
      </c>
      <c r="C518" t="str">
        <f>"6039"</f>
        <v>6039</v>
      </c>
      <c r="D518">
        <v>185</v>
      </c>
      <c r="E518" t="s">
        <v>11</v>
      </c>
      <c r="F518" t="str">
        <f>"42568306"</f>
        <v>42568306</v>
      </c>
      <c r="G518" t="str">
        <f>"42568306"</f>
        <v>42568306</v>
      </c>
    </row>
    <row r="519" spans="1:7">
      <c r="A519" t="s">
        <v>64</v>
      </c>
      <c r="B519" t="s">
        <v>34</v>
      </c>
      <c r="C519" t="str">
        <f>"6055"</f>
        <v>6055</v>
      </c>
      <c r="D519">
        <v>186</v>
      </c>
      <c r="E519" t="s">
        <v>50</v>
      </c>
      <c r="F519" t="str">
        <f>"77365867"</f>
        <v>77365867</v>
      </c>
      <c r="G519" t="str">
        <f>"77365867"</f>
        <v>77365867</v>
      </c>
    </row>
    <row r="520" spans="1:7">
      <c r="A520" t="s">
        <v>64</v>
      </c>
      <c r="B520" t="s">
        <v>34</v>
      </c>
      <c r="C520" t="str">
        <f t="shared" ref="C520:C527" si="22">"6056"</f>
        <v>6056</v>
      </c>
      <c r="D520">
        <v>187</v>
      </c>
      <c r="E520" t="s">
        <v>52</v>
      </c>
      <c r="F520" t="str">
        <f>"1K1614019K"</f>
        <v>1K1614019K</v>
      </c>
      <c r="G520" t="str">
        <f>"1K1614019K"</f>
        <v>1K1614019K</v>
      </c>
    </row>
    <row r="521" spans="1:7">
      <c r="A521" t="s">
        <v>64</v>
      </c>
      <c r="B521" t="s">
        <v>34</v>
      </c>
      <c r="C521" t="str">
        <f t="shared" si="22"/>
        <v>6056</v>
      </c>
      <c r="D521">
        <v>187</v>
      </c>
      <c r="E521" t="s">
        <v>52</v>
      </c>
      <c r="F521" t="str">
        <f>"1K1614019D"</f>
        <v>1K1614019D</v>
      </c>
      <c r="G521" t="str">
        <f>"1K1614019D"</f>
        <v>1K1614019D</v>
      </c>
    </row>
    <row r="522" spans="1:7">
      <c r="A522" t="s">
        <v>64</v>
      </c>
      <c r="B522" t="s">
        <v>34</v>
      </c>
      <c r="C522" t="str">
        <f t="shared" si="22"/>
        <v>6056</v>
      </c>
      <c r="D522">
        <v>187</v>
      </c>
      <c r="E522" t="s">
        <v>78</v>
      </c>
      <c r="F522" t="str">
        <f>"1K1614019K"</f>
        <v>1K1614019K</v>
      </c>
      <c r="G522" t="str">
        <f>"1K1614019K"</f>
        <v>1K1614019K</v>
      </c>
    </row>
    <row r="523" spans="1:7">
      <c r="A523" t="s">
        <v>64</v>
      </c>
      <c r="B523" t="s">
        <v>34</v>
      </c>
      <c r="C523" t="str">
        <f t="shared" si="22"/>
        <v>6056</v>
      </c>
      <c r="D523">
        <v>187</v>
      </c>
      <c r="E523" t="s">
        <v>78</v>
      </c>
      <c r="F523" t="str">
        <f>"1K1614019D"</f>
        <v>1K1614019D</v>
      </c>
      <c r="G523" t="str">
        <f>"1K1614019D"</f>
        <v>1K1614019D</v>
      </c>
    </row>
    <row r="524" spans="1:7">
      <c r="A524" t="s">
        <v>64</v>
      </c>
      <c r="B524" t="s">
        <v>34</v>
      </c>
      <c r="C524" t="str">
        <f t="shared" si="22"/>
        <v>6056</v>
      </c>
      <c r="D524">
        <v>187</v>
      </c>
      <c r="E524" t="s">
        <v>79</v>
      </c>
      <c r="F524" t="str">
        <f>"1K1614019D"</f>
        <v>1K1614019D</v>
      </c>
      <c r="G524" t="str">
        <f>"1K1614019D"</f>
        <v>1K1614019D</v>
      </c>
    </row>
    <row r="525" spans="1:7">
      <c r="A525" t="s">
        <v>64</v>
      </c>
      <c r="B525" t="s">
        <v>34</v>
      </c>
      <c r="C525" t="str">
        <f t="shared" si="22"/>
        <v>6056</v>
      </c>
      <c r="D525">
        <v>187</v>
      </c>
      <c r="E525" t="s">
        <v>79</v>
      </c>
      <c r="F525" t="str">
        <f>"1K1614019K"</f>
        <v>1K1614019K</v>
      </c>
      <c r="G525" t="str">
        <f>"1K1614019K"</f>
        <v>1K1614019K</v>
      </c>
    </row>
    <row r="526" spans="1:7">
      <c r="A526" t="s">
        <v>64</v>
      </c>
      <c r="B526" t="s">
        <v>34</v>
      </c>
      <c r="C526" t="str">
        <f t="shared" si="22"/>
        <v>6056</v>
      </c>
      <c r="D526">
        <v>187</v>
      </c>
      <c r="E526" t="s">
        <v>53</v>
      </c>
      <c r="F526" t="str">
        <f>"1K1614019D"</f>
        <v>1K1614019D</v>
      </c>
      <c r="G526" t="str">
        <f>"1K1614019D"</f>
        <v>1K1614019D</v>
      </c>
    </row>
    <row r="527" spans="1:7">
      <c r="A527" t="s">
        <v>64</v>
      </c>
      <c r="B527" t="s">
        <v>34</v>
      </c>
      <c r="C527" t="str">
        <f t="shared" si="22"/>
        <v>6056</v>
      </c>
      <c r="D527">
        <v>187</v>
      </c>
      <c r="E527" t="s">
        <v>53</v>
      </c>
      <c r="F527" t="str">
        <f>"1K1614019K"</f>
        <v>1K1614019K</v>
      </c>
      <c r="G527" t="str">
        <f>"1K1614019K"</f>
        <v>1K1614019K</v>
      </c>
    </row>
    <row r="528" spans="1:7">
      <c r="A528" t="s">
        <v>64</v>
      </c>
      <c r="B528" t="s">
        <v>34</v>
      </c>
      <c r="C528" t="str">
        <f>"6102"</f>
        <v>6102</v>
      </c>
      <c r="D528">
        <v>188</v>
      </c>
      <c r="E528" t="s">
        <v>51</v>
      </c>
      <c r="F528" t="str">
        <f>"4601W6"</f>
        <v>4601W6</v>
      </c>
      <c r="G528" t="str">
        <f>"4601W6"</f>
        <v>4601W6</v>
      </c>
    </row>
    <row r="529" spans="1:7">
      <c r="A529" t="s">
        <v>64</v>
      </c>
      <c r="B529" t="s">
        <v>34</v>
      </c>
      <c r="C529" t="str">
        <f>"6102"</f>
        <v>6102</v>
      </c>
      <c r="D529">
        <v>188</v>
      </c>
      <c r="E529" t="s">
        <v>41</v>
      </c>
      <c r="F529" t="str">
        <f>"4702509030"</f>
        <v>4702509030</v>
      </c>
      <c r="G529" t="str">
        <f>"4702509030"</f>
        <v>4702509030</v>
      </c>
    </row>
    <row r="530" spans="1:7">
      <c r="A530" t="s">
        <v>64</v>
      </c>
      <c r="B530" t="s">
        <v>34</v>
      </c>
      <c r="C530" t="str">
        <f>"6103"</f>
        <v>6103</v>
      </c>
      <c r="D530">
        <v>189</v>
      </c>
      <c r="E530" t="s">
        <v>51</v>
      </c>
      <c r="F530" t="str">
        <f>"4601R4"</f>
        <v>4601R4</v>
      </c>
      <c r="G530" t="str">
        <f>"4601R4"</f>
        <v>4601R4</v>
      </c>
    </row>
    <row r="531" spans="1:7">
      <c r="A531" t="s">
        <v>64</v>
      </c>
      <c r="B531" t="s">
        <v>34</v>
      </c>
      <c r="C531" t="str">
        <f>"6103"</f>
        <v>6103</v>
      </c>
      <c r="D531">
        <v>189</v>
      </c>
      <c r="E531" t="s">
        <v>41</v>
      </c>
      <c r="F531" t="str">
        <f>"4702509020"</f>
        <v>4702509020</v>
      </c>
      <c r="G531" t="str">
        <f>"4702509020"</f>
        <v>4702509020</v>
      </c>
    </row>
    <row r="532" spans="1:7">
      <c r="A532" t="s">
        <v>64</v>
      </c>
      <c r="B532" t="s">
        <v>34</v>
      </c>
      <c r="C532" t="str">
        <f>"6103"</f>
        <v>6103</v>
      </c>
      <c r="D532">
        <v>189</v>
      </c>
      <c r="E532" t="s">
        <v>41</v>
      </c>
      <c r="F532" t="str">
        <f>"4720009020"</f>
        <v>4720009020</v>
      </c>
      <c r="G532" t="str">
        <f>"4720009020"</f>
        <v>4720009020</v>
      </c>
    </row>
    <row r="533" spans="1:7">
      <c r="A533" t="s">
        <v>64</v>
      </c>
      <c r="B533" t="s">
        <v>34</v>
      </c>
      <c r="C533" t="str">
        <f>"6104"</f>
        <v>6104</v>
      </c>
      <c r="D533">
        <v>190</v>
      </c>
      <c r="E533" t="s">
        <v>63</v>
      </c>
      <c r="F533" t="str">
        <f>"4709779"</f>
        <v>4709779</v>
      </c>
      <c r="G533" t="str">
        <f>"4709779"</f>
        <v>4709779</v>
      </c>
    </row>
    <row r="534" spans="1:7">
      <c r="A534" t="s">
        <v>64</v>
      </c>
      <c r="B534" t="s">
        <v>34</v>
      </c>
      <c r="C534" t="str">
        <f>"6104"</f>
        <v>6104</v>
      </c>
      <c r="D534">
        <v>190</v>
      </c>
      <c r="E534" t="s">
        <v>80</v>
      </c>
      <c r="F534" t="str">
        <f>"5110062J10"</f>
        <v>5110062J10</v>
      </c>
      <c r="G534" t="str">
        <f>"5110062J10"</f>
        <v>5110062J10</v>
      </c>
    </row>
    <row r="535" spans="1:7">
      <c r="A535" t="s">
        <v>64</v>
      </c>
      <c r="B535" t="s">
        <v>34</v>
      </c>
      <c r="C535" t="str">
        <f>"6104"</f>
        <v>6104</v>
      </c>
      <c r="D535">
        <v>190</v>
      </c>
      <c r="E535" t="s">
        <v>68</v>
      </c>
      <c r="F535" t="str">
        <f>"93195180"</f>
        <v>93195180</v>
      </c>
      <c r="G535" t="str">
        <f>"93195180"</f>
        <v>93195180</v>
      </c>
    </row>
    <row r="536" spans="1:7">
      <c r="A536" t="s">
        <v>64</v>
      </c>
      <c r="B536" t="s">
        <v>34</v>
      </c>
      <c r="C536" t="str">
        <f>"6105"</f>
        <v>6105</v>
      </c>
      <c r="D536">
        <v>191</v>
      </c>
      <c r="E536" t="s">
        <v>63</v>
      </c>
      <c r="F536" t="str">
        <f>"4709780"</f>
        <v>4709780</v>
      </c>
      <c r="G536" t="str">
        <f>"4709780"</f>
        <v>4709780</v>
      </c>
    </row>
    <row r="537" spans="1:7">
      <c r="A537" t="s">
        <v>64</v>
      </c>
      <c r="B537" t="s">
        <v>34</v>
      </c>
      <c r="C537" t="str">
        <f>"6105"</f>
        <v>6105</v>
      </c>
      <c r="D537">
        <v>191</v>
      </c>
      <c r="E537" t="s">
        <v>80</v>
      </c>
      <c r="F537" t="str">
        <f>"5110057K00"</f>
        <v>5110057K00</v>
      </c>
      <c r="G537" t="str">
        <f>"5110057K00"</f>
        <v>5110057K00</v>
      </c>
    </row>
    <row r="538" spans="1:7">
      <c r="A538" t="s">
        <v>64</v>
      </c>
      <c r="B538" t="s">
        <v>34</v>
      </c>
      <c r="C538" t="str">
        <f>"6105"</f>
        <v>6105</v>
      </c>
      <c r="D538">
        <v>191</v>
      </c>
      <c r="E538" t="s">
        <v>68</v>
      </c>
      <c r="F538" t="str">
        <f>"93195181"</f>
        <v>93195181</v>
      </c>
      <c r="G538" t="str">
        <f>"93195181"</f>
        <v>93195181</v>
      </c>
    </row>
    <row r="539" spans="1:7">
      <c r="A539" t="s">
        <v>64</v>
      </c>
      <c r="B539" t="s">
        <v>34</v>
      </c>
      <c r="C539" t="str">
        <f>"6106"</f>
        <v>6106</v>
      </c>
      <c r="D539">
        <v>192</v>
      </c>
      <c r="E539" t="s">
        <v>63</v>
      </c>
      <c r="F539" t="str">
        <f>"4709783"</f>
        <v>4709783</v>
      </c>
      <c r="G539" t="str">
        <f>"4709783"</f>
        <v>4709783</v>
      </c>
    </row>
    <row r="540" spans="1:7">
      <c r="A540" t="s">
        <v>64</v>
      </c>
      <c r="B540" t="s">
        <v>34</v>
      </c>
      <c r="C540" t="str">
        <f>"6106"</f>
        <v>6106</v>
      </c>
      <c r="D540">
        <v>192</v>
      </c>
      <c r="E540" t="s">
        <v>80</v>
      </c>
      <c r="F540" t="str">
        <f>"5110062J30"</f>
        <v>5110062J30</v>
      </c>
      <c r="G540" t="str">
        <f>"5110062J30"</f>
        <v>5110062J30</v>
      </c>
    </row>
    <row r="541" spans="1:7">
      <c r="A541" t="s">
        <v>64</v>
      </c>
      <c r="B541" t="s">
        <v>34</v>
      </c>
      <c r="C541" t="str">
        <f>"6106"</f>
        <v>6106</v>
      </c>
      <c r="D541">
        <v>192</v>
      </c>
      <c r="E541" t="s">
        <v>68</v>
      </c>
      <c r="F541" t="str">
        <f>"93195184"</f>
        <v>93195184</v>
      </c>
      <c r="G541" t="str">
        <f>"93195184"</f>
        <v>93195184</v>
      </c>
    </row>
    <row r="542" spans="1:7">
      <c r="A542" t="s">
        <v>64</v>
      </c>
      <c r="B542" t="s">
        <v>34</v>
      </c>
      <c r="C542" t="str">
        <f>"6107"</f>
        <v>6107</v>
      </c>
      <c r="D542">
        <v>193</v>
      </c>
      <c r="E542" t="s">
        <v>63</v>
      </c>
      <c r="F542" t="str">
        <f>"4709784"</f>
        <v>4709784</v>
      </c>
      <c r="G542" t="str">
        <f>"4709784"</f>
        <v>4709784</v>
      </c>
    </row>
    <row r="543" spans="1:7">
      <c r="A543" t="s">
        <v>64</v>
      </c>
      <c r="B543" t="s">
        <v>34</v>
      </c>
      <c r="C543" t="str">
        <f>"6107"</f>
        <v>6107</v>
      </c>
      <c r="D543">
        <v>193</v>
      </c>
      <c r="E543" t="s">
        <v>80</v>
      </c>
      <c r="F543" t="str">
        <f>"5110057K20"</f>
        <v>5110057K20</v>
      </c>
      <c r="G543" t="str">
        <f>"5110057K20"</f>
        <v>5110057K20</v>
      </c>
    </row>
    <row r="544" spans="1:7">
      <c r="A544" t="s">
        <v>64</v>
      </c>
      <c r="B544" t="s">
        <v>34</v>
      </c>
      <c r="C544" t="str">
        <f>"6107"</f>
        <v>6107</v>
      </c>
      <c r="D544">
        <v>193</v>
      </c>
      <c r="E544" t="s">
        <v>68</v>
      </c>
      <c r="F544" t="str">
        <f>"93195185"</f>
        <v>93195185</v>
      </c>
      <c r="G544" t="str">
        <f>"93195185"</f>
        <v>93195185</v>
      </c>
    </row>
    <row r="545" spans="1:7">
      <c r="A545" t="s">
        <v>64</v>
      </c>
      <c r="B545" t="s">
        <v>34</v>
      </c>
      <c r="C545" t="str">
        <f>"6108"</f>
        <v>6108</v>
      </c>
      <c r="D545">
        <v>194</v>
      </c>
      <c r="E545" t="s">
        <v>61</v>
      </c>
      <c r="F545" t="str">
        <f>"1754836"</f>
        <v>1754836</v>
      </c>
      <c r="G545" t="str">
        <f>"1754836"</f>
        <v>1754836</v>
      </c>
    </row>
    <row r="546" spans="1:7">
      <c r="A546" t="s">
        <v>64</v>
      </c>
      <c r="B546" t="s">
        <v>34</v>
      </c>
      <c r="C546" t="str">
        <f>"6108"</f>
        <v>6108</v>
      </c>
      <c r="D546">
        <v>194</v>
      </c>
      <c r="E546" t="s">
        <v>61</v>
      </c>
      <c r="F546" t="str">
        <f>"8V512140CB"</f>
        <v>8V512140CB</v>
      </c>
      <c r="G546" t="str">
        <f>"8V512140CB"</f>
        <v>8V512140CB</v>
      </c>
    </row>
    <row r="547" spans="1:7">
      <c r="A547" t="s">
        <v>64</v>
      </c>
      <c r="B547" t="s">
        <v>34</v>
      </c>
      <c r="C547" t="str">
        <f>"6108"</f>
        <v>6108</v>
      </c>
      <c r="D547">
        <v>194</v>
      </c>
      <c r="E547" t="s">
        <v>61</v>
      </c>
      <c r="F547" t="str">
        <f>"1550274"</f>
        <v>1550274</v>
      </c>
      <c r="G547" t="str">
        <f>"1550274"</f>
        <v>1550274</v>
      </c>
    </row>
    <row r="548" spans="1:7">
      <c r="A548" t="s">
        <v>64</v>
      </c>
      <c r="B548" t="s">
        <v>34</v>
      </c>
      <c r="C548" t="str">
        <f>"6108"</f>
        <v>6108</v>
      </c>
      <c r="D548">
        <v>194</v>
      </c>
      <c r="E548" t="s">
        <v>61</v>
      </c>
      <c r="F548" t="str">
        <f>"8V512140CA"</f>
        <v>8V512140CA</v>
      </c>
      <c r="G548" t="str">
        <f>"8V512140CA"</f>
        <v>8V512140CA</v>
      </c>
    </row>
    <row r="549" spans="1:7">
      <c r="A549" t="s">
        <v>64</v>
      </c>
      <c r="B549" t="s">
        <v>34</v>
      </c>
      <c r="C549" t="str">
        <f t="shared" ref="C549:C554" si="23">"6109"</f>
        <v>6109</v>
      </c>
      <c r="D549">
        <v>195</v>
      </c>
      <c r="E549" t="s">
        <v>61</v>
      </c>
      <c r="F549" t="str">
        <f>"6C1129397ACM5AB"</f>
        <v>6C1129397ACM5AB</v>
      </c>
      <c r="G549" t="str">
        <f>"6C1129397ACM5AB"</f>
        <v>6C1129397ACM5AB</v>
      </c>
    </row>
    <row r="550" spans="1:7">
      <c r="A550" t="s">
        <v>64</v>
      </c>
      <c r="B550" t="s">
        <v>34</v>
      </c>
      <c r="C550" t="str">
        <f t="shared" si="23"/>
        <v>6109</v>
      </c>
      <c r="D550">
        <v>195</v>
      </c>
      <c r="E550" t="s">
        <v>61</v>
      </c>
      <c r="F550" t="str">
        <f>"1751664"</f>
        <v>1751664</v>
      </c>
      <c r="G550" t="str">
        <f>"1751664"</f>
        <v>1751664</v>
      </c>
    </row>
    <row r="551" spans="1:7">
      <c r="A551" t="s">
        <v>64</v>
      </c>
      <c r="B551" t="s">
        <v>34</v>
      </c>
      <c r="C551" t="str">
        <f t="shared" si="23"/>
        <v>6109</v>
      </c>
      <c r="D551">
        <v>195</v>
      </c>
      <c r="E551" t="s">
        <v>61</v>
      </c>
      <c r="F551" t="str">
        <f>"1751644"</f>
        <v>1751644</v>
      </c>
      <c r="G551" t="str">
        <f>"1751644"</f>
        <v>1751644</v>
      </c>
    </row>
    <row r="552" spans="1:7">
      <c r="A552" t="s">
        <v>64</v>
      </c>
      <c r="B552" t="s">
        <v>34</v>
      </c>
      <c r="C552" t="str">
        <f t="shared" si="23"/>
        <v>6109</v>
      </c>
      <c r="D552">
        <v>195</v>
      </c>
      <c r="E552" t="s">
        <v>61</v>
      </c>
      <c r="F552" t="str">
        <f>"1550276"</f>
        <v>1550276</v>
      </c>
      <c r="G552" t="str">
        <f>"1550276"</f>
        <v>1550276</v>
      </c>
    </row>
    <row r="553" spans="1:7">
      <c r="A553" t="s">
        <v>64</v>
      </c>
      <c r="B553" t="s">
        <v>34</v>
      </c>
      <c r="C553" t="str">
        <f t="shared" si="23"/>
        <v>6109</v>
      </c>
      <c r="D553">
        <v>195</v>
      </c>
      <c r="E553" t="s">
        <v>61</v>
      </c>
      <c r="F553" t="str">
        <f>"8V512140DB"</f>
        <v>8V512140DB</v>
      </c>
      <c r="G553" t="str">
        <f>"8V512140DB"</f>
        <v>8V512140DB</v>
      </c>
    </row>
    <row r="554" spans="1:7">
      <c r="A554" t="s">
        <v>64</v>
      </c>
      <c r="B554" t="s">
        <v>34</v>
      </c>
      <c r="C554" t="str">
        <f t="shared" si="23"/>
        <v>6109</v>
      </c>
      <c r="D554">
        <v>195</v>
      </c>
      <c r="E554" t="s">
        <v>61</v>
      </c>
      <c r="F554" t="str">
        <f>"8V512140DA"</f>
        <v>8V512140DA</v>
      </c>
      <c r="G554" t="str">
        <f>"8V512140DA"</f>
        <v>8V512140DA</v>
      </c>
    </row>
    <row r="555" spans="1:7">
      <c r="A555" t="s">
        <v>64</v>
      </c>
      <c r="B555" t="s">
        <v>34</v>
      </c>
      <c r="C555" t="str">
        <f>"6110"</f>
        <v>6110</v>
      </c>
      <c r="D555">
        <v>196</v>
      </c>
      <c r="E555" t="s">
        <v>53</v>
      </c>
      <c r="F555" t="str">
        <f>"1K1614019M"</f>
        <v>1K1614019M</v>
      </c>
      <c r="G555" t="str">
        <f>"1K1614019M"</f>
        <v>1K1614019M</v>
      </c>
    </row>
    <row r="556" spans="1:7">
      <c r="A556" t="s">
        <v>64</v>
      </c>
      <c r="B556" t="s">
        <v>34</v>
      </c>
      <c r="C556" t="str">
        <f>"6137"</f>
        <v>6137</v>
      </c>
      <c r="D556">
        <v>197</v>
      </c>
      <c r="E556" t="s">
        <v>39</v>
      </c>
      <c r="F556" t="str">
        <f>"94566233"</f>
        <v>94566233</v>
      </c>
      <c r="G556" t="str">
        <f>"94566233"</f>
        <v>94566233</v>
      </c>
    </row>
    <row r="557" spans="1:7">
      <c r="A557" t="s">
        <v>64</v>
      </c>
      <c r="B557" t="s">
        <v>34</v>
      </c>
      <c r="C557" t="str">
        <f>"6137"</f>
        <v>6137</v>
      </c>
      <c r="D557">
        <v>197</v>
      </c>
      <c r="E557" t="s">
        <v>67</v>
      </c>
      <c r="F557" t="str">
        <f>"93741036"</f>
        <v>93741036</v>
      </c>
      <c r="G557" t="str">
        <f>"93741036"</f>
        <v>93741036</v>
      </c>
    </row>
    <row r="558" spans="1:7">
      <c r="A558" t="s">
        <v>64</v>
      </c>
      <c r="B558" t="s">
        <v>34</v>
      </c>
      <c r="C558" t="str">
        <f>"6137"</f>
        <v>6137</v>
      </c>
      <c r="D558">
        <v>197</v>
      </c>
      <c r="E558" t="s">
        <v>67</v>
      </c>
      <c r="F558" t="str">
        <f>"427771"</f>
        <v>427771</v>
      </c>
      <c r="G558" t="str">
        <f>"427771"</f>
        <v>427771</v>
      </c>
    </row>
    <row r="559" spans="1:7">
      <c r="A559" t="s">
        <v>64</v>
      </c>
      <c r="B559" t="s">
        <v>34</v>
      </c>
      <c r="C559" t="str">
        <f>"6138"</f>
        <v>6138</v>
      </c>
      <c r="D559">
        <v>198</v>
      </c>
      <c r="E559" t="s">
        <v>40</v>
      </c>
      <c r="F559" t="str">
        <f>"585101H200"</f>
        <v>585101H200</v>
      </c>
      <c r="G559" t="str">
        <f>"585101H200"</f>
        <v>585101H200</v>
      </c>
    </row>
    <row r="560" spans="1:7">
      <c r="A560" t="s">
        <v>64</v>
      </c>
      <c r="B560" t="s">
        <v>34</v>
      </c>
      <c r="C560" t="str">
        <f>"6139"</f>
        <v>6139</v>
      </c>
      <c r="D560">
        <v>199</v>
      </c>
      <c r="E560" t="s">
        <v>32</v>
      </c>
      <c r="F560" t="str">
        <f>"5175093AA"</f>
        <v>5175093AA</v>
      </c>
      <c r="G560" t="str">
        <f>"5175093AA"</f>
        <v>5175093AA</v>
      </c>
    </row>
    <row r="561" spans="1:7">
      <c r="A561" t="s">
        <v>64</v>
      </c>
      <c r="B561" t="s">
        <v>34</v>
      </c>
      <c r="C561" t="str">
        <f>"6139"</f>
        <v>6139</v>
      </c>
      <c r="D561">
        <v>199</v>
      </c>
      <c r="E561" t="s">
        <v>57</v>
      </c>
      <c r="F561" t="str">
        <f>"5175093AA"</f>
        <v>5175093AA</v>
      </c>
      <c r="G561" t="str">
        <f>"5175093AA"</f>
        <v>5175093AA</v>
      </c>
    </row>
    <row r="562" spans="1:7">
      <c r="A562" t="s">
        <v>64</v>
      </c>
      <c r="B562" t="s">
        <v>34</v>
      </c>
      <c r="C562" t="str">
        <f>"6140"</f>
        <v>6140</v>
      </c>
      <c r="D562">
        <v>200</v>
      </c>
      <c r="E562" t="s">
        <v>40</v>
      </c>
      <c r="F562" t="str">
        <f>"585103K300"</f>
        <v>585103K300</v>
      </c>
      <c r="G562" t="str">
        <f>"585103K300"</f>
        <v>585103K300</v>
      </c>
    </row>
    <row r="563" spans="1:7">
      <c r="A563" t="s">
        <v>64</v>
      </c>
      <c r="B563" t="s">
        <v>34</v>
      </c>
      <c r="C563" t="str">
        <f>"6141"</f>
        <v>6141</v>
      </c>
      <c r="D563">
        <v>201</v>
      </c>
      <c r="E563" t="s">
        <v>53</v>
      </c>
      <c r="F563" t="str">
        <f>"3C1614019D"</f>
        <v>3C1614019D</v>
      </c>
      <c r="G563" t="str">
        <f>"3C1614019D"</f>
        <v>3C1614019D</v>
      </c>
    </row>
    <row r="564" spans="1:7">
      <c r="A564" t="s">
        <v>64</v>
      </c>
      <c r="B564" t="s">
        <v>34</v>
      </c>
      <c r="C564" t="str">
        <f>"6141"</f>
        <v>6141</v>
      </c>
      <c r="D564">
        <v>201</v>
      </c>
      <c r="E564" t="s">
        <v>53</v>
      </c>
      <c r="F564" t="str">
        <f>"3C1614019B"</f>
        <v>3C1614019B</v>
      </c>
      <c r="G564" t="str">
        <f>"3C1614019B"</f>
        <v>3C1614019B</v>
      </c>
    </row>
    <row r="565" spans="1:7">
      <c r="A565" t="s">
        <v>64</v>
      </c>
      <c r="B565" t="s">
        <v>34</v>
      </c>
      <c r="C565" t="str">
        <f>"6141"</f>
        <v>6141</v>
      </c>
      <c r="D565">
        <v>201</v>
      </c>
      <c r="E565" t="s">
        <v>53</v>
      </c>
      <c r="F565" t="str">
        <f>"3C1614019"</f>
        <v>3C1614019</v>
      </c>
      <c r="G565" t="str">
        <f>"3C1614019"</f>
        <v>3C1614019</v>
      </c>
    </row>
    <row r="566" spans="1:7">
      <c r="A566" t="s">
        <v>64</v>
      </c>
      <c r="B566" t="s">
        <v>34</v>
      </c>
      <c r="C566" t="str">
        <f>"6142"</f>
        <v>6142</v>
      </c>
      <c r="D566">
        <v>202</v>
      </c>
      <c r="E566" t="s">
        <v>54</v>
      </c>
      <c r="F566" t="str">
        <f>"46100SNAA01"</f>
        <v>46100SNAA01</v>
      </c>
      <c r="G566" t="str">
        <f>"46100SNAA01"</f>
        <v>46100SNAA01</v>
      </c>
    </row>
    <row r="567" spans="1:7">
      <c r="A567" t="s">
        <v>64</v>
      </c>
      <c r="B567" t="s">
        <v>34</v>
      </c>
      <c r="C567" t="str">
        <f>"6143"</f>
        <v>6143</v>
      </c>
      <c r="D567">
        <v>203</v>
      </c>
      <c r="E567" t="s">
        <v>38</v>
      </c>
      <c r="F567" t="str">
        <f>"58510FD100"</f>
        <v>58510FD100</v>
      </c>
      <c r="G567" t="str">
        <f>"58510FD100"</f>
        <v>58510FD100</v>
      </c>
    </row>
    <row r="568" spans="1:7">
      <c r="A568" t="s">
        <v>64</v>
      </c>
      <c r="B568" t="s">
        <v>34</v>
      </c>
      <c r="C568" t="str">
        <f>"6144"</f>
        <v>6144</v>
      </c>
      <c r="D568">
        <v>204</v>
      </c>
      <c r="E568" t="s">
        <v>41</v>
      </c>
      <c r="F568" t="str">
        <f>"4720752041"</f>
        <v>4720752041</v>
      </c>
      <c r="G568" t="str">
        <f>"4720752041"</f>
        <v>4720752041</v>
      </c>
    </row>
    <row r="569" spans="1:7">
      <c r="A569" t="s">
        <v>64</v>
      </c>
      <c r="B569" t="s">
        <v>34</v>
      </c>
      <c r="C569" t="str">
        <f>"1710"</f>
        <v>1710</v>
      </c>
      <c r="D569">
        <v>205</v>
      </c>
      <c r="E569" t="s">
        <v>41</v>
      </c>
      <c r="F569" t="str">
        <f>"4720752021"</f>
        <v>4720752021</v>
      </c>
      <c r="G569" t="str">
        <f>"4720752021"</f>
        <v>4720752021</v>
      </c>
    </row>
    <row r="570" spans="1:7">
      <c r="A570" t="s">
        <v>64</v>
      </c>
      <c r="B570" t="s">
        <v>34</v>
      </c>
      <c r="C570" t="str">
        <f>"1762"</f>
        <v>1762</v>
      </c>
      <c r="D570">
        <v>206</v>
      </c>
      <c r="E570" t="s">
        <v>49</v>
      </c>
      <c r="F570" t="str">
        <f>"4601P8"</f>
        <v>4601P8</v>
      </c>
      <c r="G570" t="str">
        <f>"4601P8"</f>
        <v>4601P8</v>
      </c>
    </row>
    <row r="571" spans="1:7">
      <c r="A571" t="s">
        <v>64</v>
      </c>
      <c r="B571" t="s">
        <v>34</v>
      </c>
      <c r="C571" t="str">
        <f>"1762"</f>
        <v>1762</v>
      </c>
      <c r="D571">
        <v>206</v>
      </c>
      <c r="E571" t="s">
        <v>51</v>
      </c>
      <c r="F571" t="str">
        <f>"4601P8"</f>
        <v>4601P8</v>
      </c>
      <c r="G571" t="str">
        <f>"4601P8"</f>
        <v>4601P8</v>
      </c>
    </row>
    <row r="572" spans="1:7">
      <c r="A572" t="s">
        <v>64</v>
      </c>
      <c r="B572" t="s">
        <v>34</v>
      </c>
      <c r="C572" t="str">
        <f t="shared" ref="C572:C580" si="24">"1763"</f>
        <v>1763</v>
      </c>
      <c r="D572">
        <v>207</v>
      </c>
      <c r="E572" t="s">
        <v>52</v>
      </c>
      <c r="F572" t="str">
        <f>"1K1614019E"</f>
        <v>1K1614019E</v>
      </c>
      <c r="G572" t="str">
        <f>"1K1614019E"</f>
        <v>1K1614019E</v>
      </c>
    </row>
    <row r="573" spans="1:7">
      <c r="A573" t="s">
        <v>64</v>
      </c>
      <c r="B573" t="s">
        <v>34</v>
      </c>
      <c r="C573" t="str">
        <f t="shared" si="24"/>
        <v>1763</v>
      </c>
      <c r="D573">
        <v>207</v>
      </c>
      <c r="E573" t="s">
        <v>52</v>
      </c>
      <c r="F573" t="str">
        <f>"1K1614019L"</f>
        <v>1K1614019L</v>
      </c>
      <c r="G573" t="str">
        <f>"1K1614019L"</f>
        <v>1K1614019L</v>
      </c>
    </row>
    <row r="574" spans="1:7">
      <c r="A574" t="s">
        <v>64</v>
      </c>
      <c r="B574" t="s">
        <v>34</v>
      </c>
      <c r="C574" t="str">
        <f t="shared" si="24"/>
        <v>1763</v>
      </c>
      <c r="D574">
        <v>207</v>
      </c>
      <c r="E574" t="s">
        <v>78</v>
      </c>
      <c r="F574" t="str">
        <f>"1K1614019E"</f>
        <v>1K1614019E</v>
      </c>
      <c r="G574" t="str">
        <f>"1K1614019E"</f>
        <v>1K1614019E</v>
      </c>
    </row>
    <row r="575" spans="1:7">
      <c r="A575" t="s">
        <v>64</v>
      </c>
      <c r="B575" t="s">
        <v>34</v>
      </c>
      <c r="C575" t="str">
        <f t="shared" si="24"/>
        <v>1763</v>
      </c>
      <c r="D575">
        <v>207</v>
      </c>
      <c r="E575" t="s">
        <v>78</v>
      </c>
      <c r="F575" t="str">
        <f>"1K1614019L"</f>
        <v>1K1614019L</v>
      </c>
      <c r="G575" t="str">
        <f>"1K1614019L"</f>
        <v>1K1614019L</v>
      </c>
    </row>
    <row r="576" spans="1:7">
      <c r="A576" t="s">
        <v>64</v>
      </c>
      <c r="B576" t="s">
        <v>34</v>
      </c>
      <c r="C576" t="str">
        <f t="shared" si="24"/>
        <v>1763</v>
      </c>
      <c r="D576">
        <v>207</v>
      </c>
      <c r="E576" t="s">
        <v>79</v>
      </c>
      <c r="F576" t="str">
        <f>"1K1614019L"</f>
        <v>1K1614019L</v>
      </c>
      <c r="G576" t="str">
        <f>"1K1614019L"</f>
        <v>1K1614019L</v>
      </c>
    </row>
    <row r="577" spans="1:7">
      <c r="A577" t="s">
        <v>64</v>
      </c>
      <c r="B577" t="s">
        <v>34</v>
      </c>
      <c r="C577" t="str">
        <f t="shared" si="24"/>
        <v>1763</v>
      </c>
      <c r="D577">
        <v>207</v>
      </c>
      <c r="E577" t="s">
        <v>79</v>
      </c>
      <c r="F577" t="str">
        <f>"1K1614019E"</f>
        <v>1K1614019E</v>
      </c>
      <c r="G577" t="str">
        <f>"1K1614019E"</f>
        <v>1K1614019E</v>
      </c>
    </row>
    <row r="578" spans="1:7">
      <c r="A578" t="s">
        <v>64</v>
      </c>
      <c r="B578" t="s">
        <v>34</v>
      </c>
      <c r="C578" t="str">
        <f t="shared" si="24"/>
        <v>1763</v>
      </c>
      <c r="D578">
        <v>207</v>
      </c>
      <c r="E578" t="s">
        <v>53</v>
      </c>
      <c r="F578" t="str">
        <f>"1K1614019L"</f>
        <v>1K1614019L</v>
      </c>
      <c r="G578" t="str">
        <f>"1K1614019L"</f>
        <v>1K1614019L</v>
      </c>
    </row>
    <row r="579" spans="1:7">
      <c r="A579" t="s">
        <v>64</v>
      </c>
      <c r="B579" t="s">
        <v>34</v>
      </c>
      <c r="C579" t="str">
        <f t="shared" si="24"/>
        <v>1763</v>
      </c>
      <c r="D579">
        <v>207</v>
      </c>
      <c r="E579" t="s">
        <v>53</v>
      </c>
      <c r="F579" t="str">
        <f>"1K1614019A"</f>
        <v>1K1614019A</v>
      </c>
      <c r="G579" t="str">
        <f>"1K1614019A"</f>
        <v>1K1614019A</v>
      </c>
    </row>
    <row r="580" spans="1:7">
      <c r="A580" t="s">
        <v>64</v>
      </c>
      <c r="B580" t="s">
        <v>34</v>
      </c>
      <c r="C580" t="str">
        <f t="shared" si="24"/>
        <v>1763</v>
      </c>
      <c r="D580">
        <v>207</v>
      </c>
      <c r="E580" t="s">
        <v>53</v>
      </c>
      <c r="F580" t="str">
        <f>"1K1614019E"</f>
        <v>1K1614019E</v>
      </c>
      <c r="G580" t="str">
        <f>"1K1614019E"</f>
        <v>1K1614019E</v>
      </c>
    </row>
    <row r="581" spans="1:7">
      <c r="A581" t="s">
        <v>64</v>
      </c>
      <c r="B581" t="s">
        <v>34</v>
      </c>
      <c r="C581" t="str">
        <f>"1765"</f>
        <v>1765</v>
      </c>
      <c r="D581">
        <v>208</v>
      </c>
      <c r="E581" t="s">
        <v>73</v>
      </c>
      <c r="F581" t="str">
        <f>"6025371613"</f>
        <v>6025371613</v>
      </c>
      <c r="G581" t="str">
        <f>"6025371613"</f>
        <v>6025371613</v>
      </c>
    </row>
    <row r="582" spans="1:7">
      <c r="A582" t="s">
        <v>64</v>
      </c>
      <c r="B582" t="s">
        <v>34</v>
      </c>
      <c r="C582" t="str">
        <f>"1765"</f>
        <v>1765</v>
      </c>
      <c r="D582">
        <v>208</v>
      </c>
      <c r="E582" t="s">
        <v>73</v>
      </c>
      <c r="F582" t="str">
        <f>"7701206922"</f>
        <v>7701206922</v>
      </c>
      <c r="G582" t="str">
        <f>"7701206922"</f>
        <v>7701206922</v>
      </c>
    </row>
    <row r="583" spans="1:7">
      <c r="A583" t="s">
        <v>64</v>
      </c>
      <c r="B583" t="s">
        <v>34</v>
      </c>
      <c r="C583" t="str">
        <f>"1765"</f>
        <v>1765</v>
      </c>
      <c r="D583">
        <v>208</v>
      </c>
      <c r="E583" t="s">
        <v>23</v>
      </c>
      <c r="F583" t="str">
        <f>"6025371613"</f>
        <v>6025371613</v>
      </c>
      <c r="G583" t="str">
        <f>"6025371613"</f>
        <v>6025371613</v>
      </c>
    </row>
    <row r="584" spans="1:7">
      <c r="A584" t="s">
        <v>64</v>
      </c>
      <c r="B584" t="s">
        <v>34</v>
      </c>
      <c r="C584" t="str">
        <f>"1765"</f>
        <v>1765</v>
      </c>
      <c r="D584">
        <v>208</v>
      </c>
      <c r="E584" t="s">
        <v>23</v>
      </c>
      <c r="F584" t="str">
        <f>"7701206922"</f>
        <v>7701206922</v>
      </c>
      <c r="G584" t="str">
        <f>"7701206922"</f>
        <v>7701206922</v>
      </c>
    </row>
    <row r="585" spans="1:7">
      <c r="A585" t="s">
        <v>64</v>
      </c>
      <c r="B585" t="s">
        <v>34</v>
      </c>
      <c r="C585" t="str">
        <f>"1766"</f>
        <v>1766</v>
      </c>
      <c r="D585">
        <v>209</v>
      </c>
      <c r="E585" t="s">
        <v>63</v>
      </c>
      <c r="F585" t="str">
        <f>"558148"</f>
        <v>558148</v>
      </c>
      <c r="G585" t="str">
        <f>"558148"</f>
        <v>558148</v>
      </c>
    </row>
    <row r="586" spans="1:7">
      <c r="A586" t="s">
        <v>64</v>
      </c>
      <c r="B586" t="s">
        <v>34</v>
      </c>
      <c r="C586" t="str">
        <f>"1766"</f>
        <v>1766</v>
      </c>
      <c r="D586">
        <v>209</v>
      </c>
      <c r="E586" t="s">
        <v>63</v>
      </c>
      <c r="F586" t="str">
        <f>"93182937"</f>
        <v>93182937</v>
      </c>
      <c r="G586" t="str">
        <f>"93182937"</f>
        <v>93182937</v>
      </c>
    </row>
    <row r="587" spans="1:7">
      <c r="A587" t="s">
        <v>64</v>
      </c>
      <c r="B587" t="s">
        <v>34</v>
      </c>
      <c r="C587" t="str">
        <f>"1767"</f>
        <v>1767</v>
      </c>
      <c r="D587">
        <v>210</v>
      </c>
      <c r="E587" t="s">
        <v>61</v>
      </c>
      <c r="F587" t="str">
        <f>"1106629"</f>
        <v>1106629</v>
      </c>
      <c r="G587" t="str">
        <f>"1106629"</f>
        <v>1106629</v>
      </c>
    </row>
    <row r="588" spans="1:7">
      <c r="A588" t="s">
        <v>64</v>
      </c>
      <c r="B588" t="s">
        <v>34</v>
      </c>
      <c r="C588" t="str">
        <f>"1767"</f>
        <v>1767</v>
      </c>
      <c r="D588">
        <v>210</v>
      </c>
      <c r="E588" t="s">
        <v>61</v>
      </c>
      <c r="F588" t="str">
        <f>"YS612140DA"</f>
        <v>YS612140DA</v>
      </c>
      <c r="G588" t="str">
        <f>"YS612140DA"</f>
        <v>YS612140DA</v>
      </c>
    </row>
    <row r="589" spans="1:7">
      <c r="A589" t="s">
        <v>64</v>
      </c>
      <c r="B589" t="s">
        <v>34</v>
      </c>
      <c r="C589" t="str">
        <f>"1767"</f>
        <v>1767</v>
      </c>
      <c r="D589">
        <v>210</v>
      </c>
      <c r="E589" t="s">
        <v>54</v>
      </c>
      <c r="F589" t="str">
        <f>"46100S04A71"</f>
        <v>46100S04A71</v>
      </c>
      <c r="G589" t="str">
        <f>"46100S04A71"</f>
        <v>46100S04A71</v>
      </c>
    </row>
    <row r="590" spans="1:7">
      <c r="A590" t="s">
        <v>64</v>
      </c>
      <c r="B590" t="s">
        <v>34</v>
      </c>
      <c r="C590" t="str">
        <f>"1771"</f>
        <v>1771</v>
      </c>
      <c r="D590">
        <v>211</v>
      </c>
      <c r="E590" t="s">
        <v>39</v>
      </c>
      <c r="F590" t="str">
        <f>"96418831"</f>
        <v>96418831</v>
      </c>
      <c r="G590" t="str">
        <f>"96418831"</f>
        <v>96418831</v>
      </c>
    </row>
    <row r="591" spans="1:7">
      <c r="A591" t="s">
        <v>64</v>
      </c>
      <c r="B591" t="s">
        <v>34</v>
      </c>
      <c r="C591" t="str">
        <f>"1771"</f>
        <v>1771</v>
      </c>
      <c r="D591">
        <v>211</v>
      </c>
      <c r="E591" t="s">
        <v>67</v>
      </c>
      <c r="F591" t="str">
        <f>"96418831"</f>
        <v>96418831</v>
      </c>
      <c r="G591" t="str">
        <f>"96418831"</f>
        <v>96418831</v>
      </c>
    </row>
    <row r="592" spans="1:7">
      <c r="A592" t="s">
        <v>64</v>
      </c>
      <c r="B592" t="s">
        <v>34</v>
      </c>
      <c r="C592" t="str">
        <f>"1776"</f>
        <v>1776</v>
      </c>
      <c r="D592">
        <v>212</v>
      </c>
      <c r="E592" t="s">
        <v>63</v>
      </c>
      <c r="F592" t="str">
        <f>"558404"</f>
        <v>558404</v>
      </c>
      <c r="G592" t="str">
        <f>"558404"</f>
        <v>558404</v>
      </c>
    </row>
    <row r="593" spans="1:7">
      <c r="A593" t="s">
        <v>64</v>
      </c>
      <c r="B593" t="s">
        <v>34</v>
      </c>
      <c r="C593" t="str">
        <f>"1776"</f>
        <v>1776</v>
      </c>
      <c r="D593">
        <v>212</v>
      </c>
      <c r="E593" t="s">
        <v>39</v>
      </c>
      <c r="F593" t="str">
        <f>"13286445"</f>
        <v>13286445</v>
      </c>
      <c r="G593" t="str">
        <f>"13286445"</f>
        <v>13286445</v>
      </c>
    </row>
    <row r="594" spans="1:7">
      <c r="A594" t="s">
        <v>64</v>
      </c>
      <c r="B594" t="s">
        <v>34</v>
      </c>
      <c r="C594" t="str">
        <f>"1778"</f>
        <v>1778</v>
      </c>
      <c r="D594">
        <v>213</v>
      </c>
      <c r="E594" t="s">
        <v>53</v>
      </c>
      <c r="F594" t="str">
        <f>"3C1614019A"</f>
        <v>3C1614019A</v>
      </c>
      <c r="G594" t="str">
        <f>"3C1614019A"</f>
        <v>3C1614019A</v>
      </c>
    </row>
    <row r="595" spans="1:7">
      <c r="A595" t="s">
        <v>64</v>
      </c>
      <c r="B595" t="s">
        <v>34</v>
      </c>
      <c r="C595" t="str">
        <f>"1778"</f>
        <v>1778</v>
      </c>
      <c r="D595">
        <v>213</v>
      </c>
      <c r="E595" t="s">
        <v>53</v>
      </c>
      <c r="F595" t="str">
        <f>"3C1614019C"</f>
        <v>3C1614019C</v>
      </c>
      <c r="G595" t="str">
        <f>"3C1614019C"</f>
        <v>3C1614019C</v>
      </c>
    </row>
    <row r="596" spans="1:7">
      <c r="A596" t="s">
        <v>64</v>
      </c>
      <c r="B596" t="s">
        <v>34</v>
      </c>
      <c r="C596" t="str">
        <f>"1778"</f>
        <v>1778</v>
      </c>
      <c r="D596">
        <v>213</v>
      </c>
      <c r="E596" t="s">
        <v>53</v>
      </c>
      <c r="F596" t="str">
        <f>"3C1614019E"</f>
        <v>3C1614019E</v>
      </c>
      <c r="G596" t="str">
        <f>"3C1614019E"</f>
        <v>3C1614019E</v>
      </c>
    </row>
    <row r="597" spans="1:7">
      <c r="A597" t="s">
        <v>65</v>
      </c>
      <c r="B597" t="s">
        <v>34</v>
      </c>
      <c r="C597" t="str">
        <f>"2156"</f>
        <v>2156</v>
      </c>
      <c r="D597">
        <v>214</v>
      </c>
      <c r="E597" t="s">
        <v>81</v>
      </c>
      <c r="F597" t="str">
        <f>"164001730"</f>
        <v>164001730</v>
      </c>
      <c r="G597" t="str">
        <f>"164001730"</f>
        <v>164001730</v>
      </c>
    </row>
    <row r="598" spans="1:7">
      <c r="A598" t="s">
        <v>65</v>
      </c>
      <c r="B598" t="s">
        <v>34</v>
      </c>
      <c r="C598" t="str">
        <f>"2159"</f>
        <v>2159</v>
      </c>
      <c r="D598">
        <v>215</v>
      </c>
      <c r="E598" t="s">
        <v>82</v>
      </c>
      <c r="F598" t="str">
        <f>"923234"</f>
        <v>923234</v>
      </c>
      <c r="G598" t="str">
        <f>"923234"</f>
        <v>923234</v>
      </c>
    </row>
    <row r="599" spans="1:7">
      <c r="A599" t="s">
        <v>83</v>
      </c>
      <c r="B599" t="s">
        <v>34</v>
      </c>
      <c r="C599" t="str">
        <f>"6T47331"</f>
        <v>6T47331</v>
      </c>
      <c r="D599">
        <v>216</v>
      </c>
      <c r="E599" t="s">
        <v>84</v>
      </c>
      <c r="F599" t="str">
        <f>"13H300"</f>
        <v>13H300</v>
      </c>
      <c r="G599" t="str">
        <f>"13H300"</f>
        <v>13H300</v>
      </c>
    </row>
    <row r="600" spans="1:7">
      <c r="A600" t="s">
        <v>64</v>
      </c>
      <c r="B600" t="s">
        <v>34</v>
      </c>
      <c r="C600" t="str">
        <f>"6145"</f>
        <v>6145</v>
      </c>
      <c r="D600">
        <v>217</v>
      </c>
      <c r="E600" t="s">
        <v>72</v>
      </c>
      <c r="F600" t="str">
        <f>"MB857390"</f>
        <v>MB857390</v>
      </c>
      <c r="G600" t="str">
        <f>"MB857390"</f>
        <v>MB857390</v>
      </c>
    </row>
    <row r="601" spans="1:7">
      <c r="A601" t="s">
        <v>64</v>
      </c>
      <c r="B601" t="s">
        <v>34</v>
      </c>
      <c r="C601" t="str">
        <f>"6146"</f>
        <v>6146</v>
      </c>
      <c r="D601">
        <v>218</v>
      </c>
      <c r="E601" t="s">
        <v>40</v>
      </c>
      <c r="F601" t="str">
        <f>"5851029315"</f>
        <v>5851029315</v>
      </c>
      <c r="G601" t="str">
        <f>"5851029315"</f>
        <v>5851029315</v>
      </c>
    </row>
    <row r="602" spans="1:7">
      <c r="A602" t="s">
        <v>64</v>
      </c>
      <c r="B602" t="s">
        <v>34</v>
      </c>
      <c r="C602" t="str">
        <f>"6146"</f>
        <v>6146</v>
      </c>
      <c r="D602">
        <v>218</v>
      </c>
      <c r="E602" t="s">
        <v>40</v>
      </c>
      <c r="F602" t="str">
        <f>"5851029310"</f>
        <v>5851029310</v>
      </c>
      <c r="G602" t="str">
        <f>"5851029310"</f>
        <v>5851029310</v>
      </c>
    </row>
    <row r="603" spans="1:7">
      <c r="A603" t="s">
        <v>64</v>
      </c>
      <c r="B603" t="s">
        <v>34</v>
      </c>
      <c r="C603" t="str">
        <f>"6147"</f>
        <v>6147</v>
      </c>
      <c r="D603">
        <v>219</v>
      </c>
      <c r="E603" t="s">
        <v>39</v>
      </c>
      <c r="F603" t="str">
        <f>"427767"</f>
        <v>427767</v>
      </c>
      <c r="G603" t="str">
        <f>"427767"</f>
        <v>427767</v>
      </c>
    </row>
    <row r="604" spans="1:7">
      <c r="A604" t="s">
        <v>64</v>
      </c>
      <c r="B604" t="s">
        <v>34</v>
      </c>
      <c r="C604" t="str">
        <f>"6147"</f>
        <v>6147</v>
      </c>
      <c r="D604">
        <v>219</v>
      </c>
      <c r="E604" t="s">
        <v>39</v>
      </c>
      <c r="F604" t="str">
        <f>"93741035"</f>
        <v>93741035</v>
      </c>
      <c r="G604" t="str">
        <f>"93741035"</f>
        <v>93741035</v>
      </c>
    </row>
    <row r="605" spans="1:7">
      <c r="A605" t="s">
        <v>64</v>
      </c>
      <c r="B605" t="s">
        <v>34</v>
      </c>
      <c r="C605" t="str">
        <f>"6147"</f>
        <v>6147</v>
      </c>
      <c r="D605">
        <v>219</v>
      </c>
      <c r="E605" t="s">
        <v>39</v>
      </c>
      <c r="F605" t="str">
        <f>"96963071"</f>
        <v>96963071</v>
      </c>
      <c r="G605" t="str">
        <f>"96963071"</f>
        <v>96963071</v>
      </c>
    </row>
    <row r="606" spans="1:7">
      <c r="A606" t="s">
        <v>64</v>
      </c>
      <c r="B606" t="s">
        <v>34</v>
      </c>
      <c r="C606" t="str">
        <f>"6147"</f>
        <v>6147</v>
      </c>
      <c r="D606">
        <v>219</v>
      </c>
      <c r="E606" t="s">
        <v>67</v>
      </c>
      <c r="F606" t="str">
        <f>"93741035"</f>
        <v>93741035</v>
      </c>
      <c r="G606" t="str">
        <f>"93741035"</f>
        <v>93741035</v>
      </c>
    </row>
    <row r="607" spans="1:7">
      <c r="A607" t="s">
        <v>64</v>
      </c>
      <c r="B607" t="s">
        <v>34</v>
      </c>
      <c r="C607" t="str">
        <f>"6147"</f>
        <v>6147</v>
      </c>
      <c r="D607">
        <v>219</v>
      </c>
      <c r="E607" t="s">
        <v>67</v>
      </c>
      <c r="F607" t="str">
        <f>"427767"</f>
        <v>427767</v>
      </c>
      <c r="G607" t="str">
        <f>"427767"</f>
        <v>427767</v>
      </c>
    </row>
    <row r="608" spans="1:7">
      <c r="A608" t="s">
        <v>64</v>
      </c>
      <c r="B608" t="s">
        <v>34</v>
      </c>
      <c r="C608" t="str">
        <f>"6148"</f>
        <v>6148</v>
      </c>
      <c r="D608">
        <v>220</v>
      </c>
      <c r="E608" t="s">
        <v>85</v>
      </c>
      <c r="F608" t="str">
        <f>"4702830030"</f>
        <v>4702830030</v>
      </c>
      <c r="G608" t="str">
        <f>"4702830030"</f>
        <v>4702830030</v>
      </c>
    </row>
    <row r="609" spans="1:7">
      <c r="A609" t="s">
        <v>64</v>
      </c>
      <c r="B609" t="s">
        <v>34</v>
      </c>
      <c r="C609" t="str">
        <f>"6149"</f>
        <v>6149</v>
      </c>
      <c r="D609">
        <v>221</v>
      </c>
      <c r="E609" t="s">
        <v>69</v>
      </c>
      <c r="F609" t="str">
        <f>"D60101AA1B"</f>
        <v>D60101AA1B</v>
      </c>
      <c r="G609" t="str">
        <f>"D60101AA1B"</f>
        <v>D60101AA1B</v>
      </c>
    </row>
    <row r="610" spans="1:7">
      <c r="A610" t="s">
        <v>64</v>
      </c>
      <c r="B610" t="s">
        <v>34</v>
      </c>
      <c r="C610" t="str">
        <f>"6150"</f>
        <v>6150</v>
      </c>
      <c r="D610">
        <v>222</v>
      </c>
      <c r="E610" t="s">
        <v>56</v>
      </c>
      <c r="F610" t="str">
        <f>"4721447AB"</f>
        <v>4721447AB</v>
      </c>
      <c r="G610" t="str">
        <f>"4721447AB"</f>
        <v>4721447AB</v>
      </c>
    </row>
    <row r="611" spans="1:7">
      <c r="A611" t="s">
        <v>64</v>
      </c>
      <c r="B611" t="s">
        <v>34</v>
      </c>
      <c r="C611" t="str">
        <f>"6151"</f>
        <v>6151</v>
      </c>
      <c r="D611">
        <v>223</v>
      </c>
      <c r="E611" t="s">
        <v>40</v>
      </c>
      <c r="F611" t="str">
        <f>"585102B800"</f>
        <v>585102B800</v>
      </c>
      <c r="G611" t="str">
        <f>"585102B800"</f>
        <v>585102B800</v>
      </c>
    </row>
    <row r="612" spans="1:7">
      <c r="A612" t="s">
        <v>64</v>
      </c>
      <c r="B612" t="s">
        <v>34</v>
      </c>
      <c r="C612" t="str">
        <f>"6152"</f>
        <v>6152</v>
      </c>
      <c r="D612">
        <v>224</v>
      </c>
      <c r="E612" t="s">
        <v>80</v>
      </c>
      <c r="F612" t="str">
        <f>"5110080G71"</f>
        <v>5110080G71</v>
      </c>
      <c r="G612" t="str">
        <f>"5110080G71"</f>
        <v>5110080G71</v>
      </c>
    </row>
    <row r="613" spans="1:7">
      <c r="A613" t="s">
        <v>64</v>
      </c>
      <c r="B613" t="s">
        <v>34</v>
      </c>
      <c r="C613" t="str">
        <f>"6152"</f>
        <v>6152</v>
      </c>
      <c r="D613">
        <v>224</v>
      </c>
      <c r="E613" t="s">
        <v>41</v>
      </c>
      <c r="F613" t="str">
        <f>"4720752011"</f>
        <v>4720752011</v>
      </c>
      <c r="G613" t="str">
        <f>"4720752011"</f>
        <v>4720752011</v>
      </c>
    </row>
    <row r="614" spans="1:7">
      <c r="A614" t="s">
        <v>64</v>
      </c>
      <c r="B614" t="s">
        <v>34</v>
      </c>
      <c r="C614" t="str">
        <f>"6153"</f>
        <v>6153</v>
      </c>
      <c r="D614">
        <v>225</v>
      </c>
      <c r="E614" t="s">
        <v>72</v>
      </c>
      <c r="F614" t="str">
        <f>"MB857393"</f>
        <v>MB857393</v>
      </c>
      <c r="G614" t="str">
        <f>"MB857393"</f>
        <v>MB857393</v>
      </c>
    </row>
    <row r="615" spans="1:7">
      <c r="A615" t="s">
        <v>64</v>
      </c>
      <c r="B615" t="s">
        <v>34</v>
      </c>
      <c r="C615" t="str">
        <f>"6154"</f>
        <v>6154</v>
      </c>
      <c r="D615">
        <v>226</v>
      </c>
      <c r="E615" t="s">
        <v>70</v>
      </c>
      <c r="F615" t="str">
        <f>"B3YF4340ZA"</f>
        <v>B3YF4340ZA</v>
      </c>
      <c r="G615" t="str">
        <f>"B3YF4340ZA"</f>
        <v>B3YF4340ZA</v>
      </c>
    </row>
    <row r="616" spans="1:7">
      <c r="A616" t="s">
        <v>64</v>
      </c>
      <c r="B616" t="s">
        <v>34</v>
      </c>
      <c r="C616" t="str">
        <f>"6155"</f>
        <v>6155</v>
      </c>
      <c r="D616">
        <v>227</v>
      </c>
      <c r="E616" t="s">
        <v>78</v>
      </c>
      <c r="F616" t="str">
        <f>"7M3611019D"</f>
        <v>7M3611019D</v>
      </c>
      <c r="G616" t="str">
        <f>"7M3611019D"</f>
        <v>7M3611019D</v>
      </c>
    </row>
    <row r="617" spans="1:7">
      <c r="A617" t="s">
        <v>64</v>
      </c>
      <c r="B617" t="s">
        <v>34</v>
      </c>
      <c r="C617" t="str">
        <f>"6155"</f>
        <v>6155</v>
      </c>
      <c r="D617">
        <v>227</v>
      </c>
      <c r="E617" t="s">
        <v>78</v>
      </c>
      <c r="F617" t="str">
        <f>"7M3611019B"</f>
        <v>7M3611019B</v>
      </c>
      <c r="G617" t="str">
        <f>"7M3611019B"</f>
        <v>7M3611019B</v>
      </c>
    </row>
    <row r="618" spans="1:7">
      <c r="A618" t="s">
        <v>64</v>
      </c>
      <c r="B618" t="s">
        <v>34</v>
      </c>
      <c r="C618" t="str">
        <f>"6156"</f>
        <v>6156</v>
      </c>
      <c r="D618">
        <v>228</v>
      </c>
      <c r="E618" t="s">
        <v>40</v>
      </c>
      <c r="F618" t="str">
        <f>"585102E500"</f>
        <v>585102E500</v>
      </c>
      <c r="G618" t="str">
        <f>"585102E500"</f>
        <v>585102E500</v>
      </c>
    </row>
    <row r="619" spans="1:7">
      <c r="A619" t="s">
        <v>64</v>
      </c>
      <c r="B619" t="s">
        <v>34</v>
      </c>
      <c r="C619" t="str">
        <f>"6157"</f>
        <v>6157</v>
      </c>
      <c r="D619">
        <v>229</v>
      </c>
      <c r="E619" t="s">
        <v>41</v>
      </c>
      <c r="F619" t="str">
        <f>"4720152330"</f>
        <v>4720152330</v>
      </c>
      <c r="G619" t="str">
        <f>"4720152330"</f>
        <v>4720152330</v>
      </c>
    </row>
    <row r="620" spans="1:7">
      <c r="A620" t="s">
        <v>64</v>
      </c>
      <c r="B620" t="s">
        <v>34</v>
      </c>
      <c r="C620" t="str">
        <f>"6157"</f>
        <v>6157</v>
      </c>
      <c r="D620">
        <v>229</v>
      </c>
      <c r="E620" t="s">
        <v>41</v>
      </c>
      <c r="F620" t="str">
        <f>"4720109171"</f>
        <v>4720109171</v>
      </c>
      <c r="G620" t="str">
        <f>"4720109171"</f>
        <v>4720109171</v>
      </c>
    </row>
    <row r="621" spans="1:7">
      <c r="A621" t="s">
        <v>64</v>
      </c>
      <c r="B621" t="s">
        <v>34</v>
      </c>
      <c r="C621" t="str">
        <f>"6157"</f>
        <v>6157</v>
      </c>
      <c r="D621">
        <v>229</v>
      </c>
      <c r="E621" t="s">
        <v>41</v>
      </c>
      <c r="F621" t="str">
        <f>"4720109170"</f>
        <v>4720109170</v>
      </c>
      <c r="G621" t="str">
        <f>"4720109170"</f>
        <v>4720109170</v>
      </c>
    </row>
    <row r="622" spans="1:7">
      <c r="A622" t="s">
        <v>64</v>
      </c>
      <c r="B622" t="s">
        <v>34</v>
      </c>
      <c r="C622" t="str">
        <f>"6158"</f>
        <v>6158</v>
      </c>
      <c r="D622">
        <v>230</v>
      </c>
      <c r="E622" t="s">
        <v>52</v>
      </c>
      <c r="F622" t="str">
        <f>"8N1614019"</f>
        <v>8N1614019</v>
      </c>
      <c r="G622" t="str">
        <f>"8N1614019"</f>
        <v>8N1614019</v>
      </c>
    </row>
    <row r="623" spans="1:7">
      <c r="A623" t="s">
        <v>64</v>
      </c>
      <c r="B623" t="s">
        <v>34</v>
      </c>
      <c r="C623" t="str">
        <f t="shared" ref="C623:C632" si="25">"6159"</f>
        <v>6159</v>
      </c>
      <c r="D623">
        <v>231</v>
      </c>
      <c r="E623" t="s">
        <v>54</v>
      </c>
      <c r="F623" t="str">
        <f>"46100S04J11"</f>
        <v>46100S04J11</v>
      </c>
      <c r="G623" t="str">
        <f>"46100S04J11"</f>
        <v>46100S04J11</v>
      </c>
    </row>
    <row r="624" spans="1:7">
      <c r="A624" t="s">
        <v>64</v>
      </c>
      <c r="B624" t="s">
        <v>34</v>
      </c>
      <c r="C624" t="str">
        <f t="shared" si="25"/>
        <v>6159</v>
      </c>
      <c r="D624">
        <v>231</v>
      </c>
      <c r="E624" t="s">
        <v>54</v>
      </c>
      <c r="F624" t="str">
        <f>"46100S04J04"</f>
        <v>46100S04J04</v>
      </c>
      <c r="G624" t="str">
        <f>"46100S04J04"</f>
        <v>46100S04J04</v>
      </c>
    </row>
    <row r="625" spans="1:7">
      <c r="A625" t="s">
        <v>64</v>
      </c>
      <c r="B625" t="s">
        <v>34</v>
      </c>
      <c r="C625" t="str">
        <f t="shared" si="25"/>
        <v>6159</v>
      </c>
      <c r="D625">
        <v>231</v>
      </c>
      <c r="E625" t="s">
        <v>54</v>
      </c>
      <c r="F625" t="str">
        <f>"46100S04J03"</f>
        <v>46100S04J03</v>
      </c>
      <c r="G625" t="str">
        <f>"46100S04J03"</f>
        <v>46100S04J03</v>
      </c>
    </row>
    <row r="626" spans="1:7">
      <c r="A626" t="s">
        <v>64</v>
      </c>
      <c r="B626" t="s">
        <v>34</v>
      </c>
      <c r="C626" t="str">
        <f t="shared" si="25"/>
        <v>6159</v>
      </c>
      <c r="D626">
        <v>231</v>
      </c>
      <c r="E626" t="s">
        <v>54</v>
      </c>
      <c r="F626" t="str">
        <f>"46100S04J02"</f>
        <v>46100S04J02</v>
      </c>
      <c r="G626" t="str">
        <f>"46100S04J02"</f>
        <v>46100S04J02</v>
      </c>
    </row>
    <row r="627" spans="1:7">
      <c r="A627" t="s">
        <v>64</v>
      </c>
      <c r="B627" t="s">
        <v>34</v>
      </c>
      <c r="C627" t="str">
        <f t="shared" si="25"/>
        <v>6159</v>
      </c>
      <c r="D627">
        <v>231</v>
      </c>
      <c r="E627" t="s">
        <v>54</v>
      </c>
      <c r="F627" t="str">
        <f>"46100S04J01"</f>
        <v>46100S04J01</v>
      </c>
      <c r="G627" t="str">
        <f>"46100S04J01"</f>
        <v>46100S04J01</v>
      </c>
    </row>
    <row r="628" spans="1:7">
      <c r="A628" t="s">
        <v>64</v>
      </c>
      <c r="B628" t="s">
        <v>34</v>
      </c>
      <c r="C628" t="str">
        <f t="shared" si="25"/>
        <v>6159</v>
      </c>
      <c r="D628">
        <v>231</v>
      </c>
      <c r="E628" t="s">
        <v>54</v>
      </c>
      <c r="F628" t="str">
        <f>"46100SX8T02"</f>
        <v>46100SX8T02</v>
      </c>
      <c r="G628" t="str">
        <f>"46100SX8T02"</f>
        <v>46100SX8T02</v>
      </c>
    </row>
    <row r="629" spans="1:7">
      <c r="A629" t="s">
        <v>64</v>
      </c>
      <c r="B629" t="s">
        <v>34</v>
      </c>
      <c r="C629" t="str">
        <f t="shared" si="25"/>
        <v>6159</v>
      </c>
      <c r="D629">
        <v>231</v>
      </c>
      <c r="E629" t="s">
        <v>54</v>
      </c>
      <c r="F629" t="str">
        <f>"46100S04J14"</f>
        <v>46100S04J14</v>
      </c>
      <c r="G629" t="str">
        <f>"46100S04J14"</f>
        <v>46100S04J14</v>
      </c>
    </row>
    <row r="630" spans="1:7">
      <c r="A630" t="s">
        <v>64</v>
      </c>
      <c r="B630" t="s">
        <v>34</v>
      </c>
      <c r="C630" t="str">
        <f t="shared" si="25"/>
        <v>6159</v>
      </c>
      <c r="D630">
        <v>231</v>
      </c>
      <c r="E630" t="s">
        <v>54</v>
      </c>
      <c r="F630" t="str">
        <f>"46100SX8T01"</f>
        <v>46100SX8T01</v>
      </c>
      <c r="G630" t="str">
        <f>"46100SX8T01"</f>
        <v>46100SX8T01</v>
      </c>
    </row>
    <row r="631" spans="1:7">
      <c r="A631" t="s">
        <v>64</v>
      </c>
      <c r="B631" t="s">
        <v>34</v>
      </c>
      <c r="C631" t="str">
        <f t="shared" si="25"/>
        <v>6159</v>
      </c>
      <c r="D631">
        <v>231</v>
      </c>
      <c r="E631" t="s">
        <v>54</v>
      </c>
      <c r="F631" t="str">
        <f>"46100S04J13"</f>
        <v>46100S04J13</v>
      </c>
      <c r="G631" t="str">
        <f>"46100S04J13"</f>
        <v>46100S04J13</v>
      </c>
    </row>
    <row r="632" spans="1:7">
      <c r="A632" t="s">
        <v>64</v>
      </c>
      <c r="B632" t="s">
        <v>34</v>
      </c>
      <c r="C632" t="str">
        <f t="shared" si="25"/>
        <v>6159</v>
      </c>
      <c r="D632">
        <v>231</v>
      </c>
      <c r="E632" t="s">
        <v>54</v>
      </c>
      <c r="F632" t="str">
        <f>"46100S04J12"</f>
        <v>46100S04J12</v>
      </c>
      <c r="G632" t="str">
        <f>"46100S04J12"</f>
        <v>46100S04J12</v>
      </c>
    </row>
    <row r="633" spans="1:7">
      <c r="A633" t="s">
        <v>64</v>
      </c>
      <c r="B633" t="s">
        <v>34</v>
      </c>
      <c r="C633" t="str">
        <f>"6161"</f>
        <v>6161</v>
      </c>
      <c r="D633">
        <v>232</v>
      </c>
      <c r="E633" t="s">
        <v>73</v>
      </c>
      <c r="F633" t="str">
        <f t="shared" ref="F633:G635" si="26">"6001551314"</f>
        <v>6001551314</v>
      </c>
      <c r="G633" t="str">
        <f t="shared" si="26"/>
        <v>6001551314</v>
      </c>
    </row>
    <row r="634" spans="1:7">
      <c r="A634" t="s">
        <v>64</v>
      </c>
      <c r="B634" t="s">
        <v>34</v>
      </c>
      <c r="C634" t="str">
        <f>"6161"</f>
        <v>6161</v>
      </c>
      <c r="D634">
        <v>232</v>
      </c>
      <c r="E634" t="s">
        <v>35</v>
      </c>
      <c r="F634" t="str">
        <f t="shared" si="26"/>
        <v>6001551314</v>
      </c>
      <c r="G634" t="str">
        <f t="shared" si="26"/>
        <v>6001551314</v>
      </c>
    </row>
    <row r="635" spans="1:7">
      <c r="A635" t="s">
        <v>64</v>
      </c>
      <c r="B635" t="s">
        <v>34</v>
      </c>
      <c r="C635" t="str">
        <f>"6161"</f>
        <v>6161</v>
      </c>
      <c r="D635">
        <v>232</v>
      </c>
      <c r="E635" t="s">
        <v>23</v>
      </c>
      <c r="F635" t="str">
        <f t="shared" si="26"/>
        <v>6001551314</v>
      </c>
      <c r="G635" t="str">
        <f t="shared" si="26"/>
        <v>6001551314</v>
      </c>
    </row>
    <row r="636" spans="1:7">
      <c r="A636" t="s">
        <v>64</v>
      </c>
      <c r="B636" t="s">
        <v>34</v>
      </c>
      <c r="C636" t="str">
        <f>"6162"</f>
        <v>6162</v>
      </c>
      <c r="D636">
        <v>233</v>
      </c>
      <c r="E636" t="s">
        <v>73</v>
      </c>
      <c r="F636" t="str">
        <f t="shared" ref="F636:G638" si="27">"6001551313"</f>
        <v>6001551313</v>
      </c>
      <c r="G636" t="str">
        <f t="shared" si="27"/>
        <v>6001551313</v>
      </c>
    </row>
    <row r="637" spans="1:7">
      <c r="A637" t="s">
        <v>64</v>
      </c>
      <c r="B637" t="s">
        <v>34</v>
      </c>
      <c r="C637" t="str">
        <f>"6162"</f>
        <v>6162</v>
      </c>
      <c r="D637">
        <v>233</v>
      </c>
      <c r="E637" t="s">
        <v>35</v>
      </c>
      <c r="F637" t="str">
        <f t="shared" si="27"/>
        <v>6001551313</v>
      </c>
      <c r="G637" t="str">
        <f t="shared" si="27"/>
        <v>6001551313</v>
      </c>
    </row>
    <row r="638" spans="1:7">
      <c r="A638" t="s">
        <v>64</v>
      </c>
      <c r="B638" t="s">
        <v>34</v>
      </c>
      <c r="C638" t="str">
        <f>"6162"</f>
        <v>6162</v>
      </c>
      <c r="D638">
        <v>233</v>
      </c>
      <c r="E638" t="s">
        <v>23</v>
      </c>
      <c r="F638" t="str">
        <f t="shared" si="27"/>
        <v>6001551313</v>
      </c>
      <c r="G638" t="str">
        <f t="shared" si="27"/>
        <v>6001551313</v>
      </c>
    </row>
    <row r="639" spans="1:7">
      <c r="A639" t="s">
        <v>64</v>
      </c>
      <c r="B639" t="s">
        <v>34</v>
      </c>
      <c r="C639" t="str">
        <f>"6163"</f>
        <v>6163</v>
      </c>
      <c r="D639">
        <v>234</v>
      </c>
      <c r="E639" t="s">
        <v>50</v>
      </c>
      <c r="F639" t="str">
        <f>"77364950"</f>
        <v>77364950</v>
      </c>
      <c r="G639" t="str">
        <f>"77364950"</f>
        <v>77364950</v>
      </c>
    </row>
    <row r="640" spans="1:7">
      <c r="A640" t="s">
        <v>64</v>
      </c>
      <c r="B640" t="s">
        <v>34</v>
      </c>
      <c r="C640" t="str">
        <f>"6164"</f>
        <v>6164</v>
      </c>
      <c r="D640">
        <v>235</v>
      </c>
      <c r="E640" t="s">
        <v>51</v>
      </c>
      <c r="F640" t="str">
        <f>"4601V9"</f>
        <v>4601V9</v>
      </c>
      <c r="G640" t="str">
        <f>"4601V9"</f>
        <v>4601V9</v>
      </c>
    </row>
    <row r="641" spans="1:7">
      <c r="A641" t="s">
        <v>64</v>
      </c>
      <c r="B641" t="s">
        <v>34</v>
      </c>
      <c r="C641" t="str">
        <f>"6165"</f>
        <v>6165</v>
      </c>
      <c r="D641">
        <v>236</v>
      </c>
      <c r="E641" t="s">
        <v>51</v>
      </c>
      <c r="F641" t="str">
        <f>"4601V8"</f>
        <v>4601V8</v>
      </c>
      <c r="G641" t="str">
        <f>"4601V8"</f>
        <v>4601V8</v>
      </c>
    </row>
    <row r="642" spans="1:7">
      <c r="A642" t="s">
        <v>64</v>
      </c>
      <c r="B642" t="s">
        <v>34</v>
      </c>
      <c r="C642" t="str">
        <f>"6166"</f>
        <v>6166</v>
      </c>
      <c r="D642">
        <v>237</v>
      </c>
      <c r="E642" t="s">
        <v>51</v>
      </c>
      <c r="F642" t="str">
        <f>"4601T5"</f>
        <v>4601T5</v>
      </c>
      <c r="G642" t="str">
        <f>"4601T5"</f>
        <v>4601T5</v>
      </c>
    </row>
    <row r="643" spans="1:7">
      <c r="A643" t="s">
        <v>64</v>
      </c>
      <c r="B643" t="s">
        <v>34</v>
      </c>
      <c r="C643" t="str">
        <f>"6167"</f>
        <v>6167</v>
      </c>
      <c r="D643">
        <v>238</v>
      </c>
      <c r="E643" t="s">
        <v>51</v>
      </c>
      <c r="F643" t="str">
        <f>"4601W8"</f>
        <v>4601W8</v>
      </c>
      <c r="G643" t="str">
        <f>"4601W8"</f>
        <v>4601W8</v>
      </c>
    </row>
    <row r="644" spans="1:7">
      <c r="A644" t="s">
        <v>64</v>
      </c>
      <c r="B644" t="s">
        <v>34</v>
      </c>
      <c r="C644" t="str">
        <f>"6168"</f>
        <v>6168</v>
      </c>
      <c r="D644">
        <v>239</v>
      </c>
      <c r="E644" t="s">
        <v>51</v>
      </c>
      <c r="F644" t="str">
        <f>"4601X0"</f>
        <v>4601X0</v>
      </c>
      <c r="G644" t="str">
        <f>"4601X0"</f>
        <v>4601X0</v>
      </c>
    </row>
    <row r="645" spans="1:7">
      <c r="A645" t="s">
        <v>64</v>
      </c>
      <c r="B645" t="s">
        <v>34</v>
      </c>
      <c r="C645" t="str">
        <f>"6169"</f>
        <v>6169</v>
      </c>
      <c r="D645">
        <v>240</v>
      </c>
      <c r="E645" t="s">
        <v>51</v>
      </c>
      <c r="F645" t="str">
        <f>"4601W9"</f>
        <v>4601W9</v>
      </c>
      <c r="G645" t="str">
        <f>"4601W9"</f>
        <v>4601W9</v>
      </c>
    </row>
    <row r="646" spans="1:7">
      <c r="A646" t="s">
        <v>64</v>
      </c>
      <c r="B646" t="s">
        <v>34</v>
      </c>
      <c r="C646" t="str">
        <f>"6170"</f>
        <v>6170</v>
      </c>
      <c r="D646">
        <v>241</v>
      </c>
      <c r="E646" t="s">
        <v>51</v>
      </c>
      <c r="F646" t="str">
        <f>"4601X1"</f>
        <v>4601X1</v>
      </c>
      <c r="G646" t="str">
        <f>"4601X1"</f>
        <v>4601X1</v>
      </c>
    </row>
    <row r="647" spans="1:7">
      <c r="A647" t="s">
        <v>64</v>
      </c>
      <c r="B647" t="s">
        <v>34</v>
      </c>
      <c r="C647" t="str">
        <f>"6171"</f>
        <v>6171</v>
      </c>
      <c r="D647">
        <v>242</v>
      </c>
      <c r="E647" t="s">
        <v>72</v>
      </c>
      <c r="F647" t="str">
        <f>"4625A047"</f>
        <v>4625A047</v>
      </c>
      <c r="G647" t="str">
        <f>"4625A047"</f>
        <v>4625A047</v>
      </c>
    </row>
    <row r="648" spans="1:7">
      <c r="A648" t="s">
        <v>64</v>
      </c>
      <c r="B648" t="s">
        <v>34</v>
      </c>
      <c r="C648" t="str">
        <f>"6171"</f>
        <v>6171</v>
      </c>
      <c r="D648">
        <v>242</v>
      </c>
      <c r="E648" t="s">
        <v>86</v>
      </c>
      <c r="F648" t="str">
        <f>"4544300001"</f>
        <v>4544300001</v>
      </c>
      <c r="G648" t="str">
        <f>"4544300001"</f>
        <v>4544300001</v>
      </c>
    </row>
    <row r="649" spans="1:7">
      <c r="A649" t="s">
        <v>64</v>
      </c>
      <c r="B649" t="s">
        <v>34</v>
      </c>
      <c r="C649" t="str">
        <f>"6171"</f>
        <v>6171</v>
      </c>
      <c r="D649">
        <v>242</v>
      </c>
      <c r="E649" t="s">
        <v>86</v>
      </c>
      <c r="F649" t="str">
        <f>"A4544300001"</f>
        <v>A4544300001</v>
      </c>
      <c r="G649" t="str">
        <f>"A4544300001"</f>
        <v>A4544300001</v>
      </c>
    </row>
    <row r="650" spans="1:7">
      <c r="A650" t="s">
        <v>64</v>
      </c>
      <c r="B650" t="s">
        <v>34</v>
      </c>
      <c r="C650" t="str">
        <f t="shared" ref="C650:C655" si="28">"6172"</f>
        <v>6172</v>
      </c>
      <c r="D650">
        <v>243</v>
      </c>
      <c r="E650" t="s">
        <v>18</v>
      </c>
      <c r="F650" t="str">
        <f>"1694300301"</f>
        <v>1694300301</v>
      </c>
      <c r="G650" t="str">
        <f>"1694300301"</f>
        <v>1694300301</v>
      </c>
    </row>
    <row r="651" spans="1:7">
      <c r="A651" t="s">
        <v>64</v>
      </c>
      <c r="B651" t="s">
        <v>34</v>
      </c>
      <c r="C651" t="str">
        <f t="shared" si="28"/>
        <v>6172</v>
      </c>
      <c r="D651">
        <v>243</v>
      </c>
      <c r="E651" t="s">
        <v>18</v>
      </c>
      <c r="F651" t="str">
        <f>"1694300201"</f>
        <v>1694300201</v>
      </c>
      <c r="G651" t="str">
        <f>"1694300201"</f>
        <v>1694300201</v>
      </c>
    </row>
    <row r="652" spans="1:7">
      <c r="A652" t="s">
        <v>64</v>
      </c>
      <c r="B652" t="s">
        <v>34</v>
      </c>
      <c r="C652" t="str">
        <f t="shared" si="28"/>
        <v>6172</v>
      </c>
      <c r="D652">
        <v>243</v>
      </c>
      <c r="E652" t="s">
        <v>18</v>
      </c>
      <c r="F652" t="str">
        <f>"1694300101"</f>
        <v>1694300101</v>
      </c>
      <c r="G652" t="str">
        <f>"1694300101"</f>
        <v>1694300101</v>
      </c>
    </row>
    <row r="653" spans="1:7">
      <c r="A653" t="s">
        <v>64</v>
      </c>
      <c r="B653" t="s">
        <v>34</v>
      </c>
      <c r="C653" t="str">
        <f t="shared" si="28"/>
        <v>6172</v>
      </c>
      <c r="D653">
        <v>243</v>
      </c>
      <c r="E653" t="s">
        <v>18</v>
      </c>
      <c r="F653" t="str">
        <f>"A1694300301"</f>
        <v>A1694300301</v>
      </c>
      <c r="G653" t="str">
        <f>"A1694300301"</f>
        <v>A1694300301</v>
      </c>
    </row>
    <row r="654" spans="1:7">
      <c r="A654" t="s">
        <v>64</v>
      </c>
      <c r="B654" t="s">
        <v>34</v>
      </c>
      <c r="C654" t="str">
        <f t="shared" si="28"/>
        <v>6172</v>
      </c>
      <c r="D654">
        <v>243</v>
      </c>
      <c r="E654" t="s">
        <v>18</v>
      </c>
      <c r="F654" t="str">
        <f>"A1694300201"</f>
        <v>A1694300201</v>
      </c>
      <c r="G654" t="str">
        <f>"A1694300201"</f>
        <v>A1694300201</v>
      </c>
    </row>
    <row r="655" spans="1:7">
      <c r="A655" t="s">
        <v>64</v>
      </c>
      <c r="B655" t="s">
        <v>34</v>
      </c>
      <c r="C655" t="str">
        <f t="shared" si="28"/>
        <v>6172</v>
      </c>
      <c r="D655">
        <v>243</v>
      </c>
      <c r="E655" t="s">
        <v>18</v>
      </c>
      <c r="F655" t="str">
        <f>"A1694300101"</f>
        <v>A1694300101</v>
      </c>
      <c r="G655" t="str">
        <f>"A1694300101"</f>
        <v>A1694300101</v>
      </c>
    </row>
    <row r="656" spans="1:7">
      <c r="A656" t="s">
        <v>87</v>
      </c>
      <c r="B656" t="s">
        <v>34</v>
      </c>
      <c r="C656" t="str">
        <f>"6T47463"</f>
        <v>6T47463</v>
      </c>
      <c r="D656">
        <v>244</v>
      </c>
      <c r="E656" t="s">
        <v>49</v>
      </c>
      <c r="F656" t="str">
        <f>"96109018"</f>
        <v>96109018</v>
      </c>
      <c r="G656" t="str">
        <f>"96109018"</f>
        <v>96109018</v>
      </c>
    </row>
    <row r="657" spans="1:7">
      <c r="A657" t="s">
        <v>87</v>
      </c>
      <c r="B657" t="s">
        <v>34</v>
      </c>
      <c r="C657" t="str">
        <f>"6T47613"</f>
        <v>6T47613</v>
      </c>
      <c r="D657">
        <v>245</v>
      </c>
      <c r="E657" t="s">
        <v>85</v>
      </c>
      <c r="F657" t="str">
        <f>"9094702738"</f>
        <v>9094702738</v>
      </c>
      <c r="G657" t="str">
        <f>"9094702738"</f>
        <v>9094702738</v>
      </c>
    </row>
    <row r="658" spans="1:7">
      <c r="A658" t="s">
        <v>87</v>
      </c>
      <c r="B658" t="s">
        <v>34</v>
      </c>
      <c r="C658" t="str">
        <f>"6T47613"</f>
        <v>6T47613</v>
      </c>
      <c r="D658">
        <v>245</v>
      </c>
      <c r="E658" t="s">
        <v>85</v>
      </c>
      <c r="F658" t="str">
        <f>"9094702585"</f>
        <v>9094702585</v>
      </c>
      <c r="G658" t="str">
        <f>"9094702585"</f>
        <v>9094702585</v>
      </c>
    </row>
    <row r="659" spans="1:7">
      <c r="A659" t="s">
        <v>87</v>
      </c>
      <c r="B659" t="s">
        <v>34</v>
      </c>
      <c r="C659" t="str">
        <f>"6T47634"</f>
        <v>6T47634</v>
      </c>
      <c r="D659">
        <v>246</v>
      </c>
      <c r="E659" t="s">
        <v>85</v>
      </c>
      <c r="F659" t="str">
        <f>"9094702873"</f>
        <v>9094702873</v>
      </c>
      <c r="G659" t="str">
        <f>"9094702873"</f>
        <v>9094702873</v>
      </c>
    </row>
    <row r="660" spans="1:7">
      <c r="A660" t="s">
        <v>87</v>
      </c>
      <c r="B660" t="s">
        <v>34</v>
      </c>
      <c r="C660" t="str">
        <f>"6T47634"</f>
        <v>6T47634</v>
      </c>
      <c r="D660">
        <v>246</v>
      </c>
      <c r="E660" t="s">
        <v>85</v>
      </c>
      <c r="F660" t="str">
        <f>"9094702972"</f>
        <v>9094702972</v>
      </c>
      <c r="G660" t="str">
        <f>"9094702972"</f>
        <v>9094702972</v>
      </c>
    </row>
    <row r="661" spans="1:7">
      <c r="A661" t="s">
        <v>87</v>
      </c>
      <c r="B661" t="s">
        <v>34</v>
      </c>
      <c r="C661" t="str">
        <f>"6T47634"</f>
        <v>6T47634</v>
      </c>
      <c r="D661">
        <v>246</v>
      </c>
      <c r="E661" t="s">
        <v>85</v>
      </c>
      <c r="F661" t="str">
        <f>"9094702837"</f>
        <v>9094702837</v>
      </c>
      <c r="G661" t="str">
        <f>"9094702837"</f>
        <v>9094702837</v>
      </c>
    </row>
    <row r="662" spans="1:7">
      <c r="A662" t="s">
        <v>87</v>
      </c>
      <c r="B662" t="s">
        <v>34</v>
      </c>
      <c r="C662" t="str">
        <f>"6T47634"</f>
        <v>6T47634</v>
      </c>
      <c r="D662">
        <v>246</v>
      </c>
      <c r="E662" t="s">
        <v>85</v>
      </c>
      <c r="F662" t="str">
        <f>"9094702674"</f>
        <v>9094702674</v>
      </c>
      <c r="G662" t="str">
        <f>"9094702674"</f>
        <v>9094702674</v>
      </c>
    </row>
    <row r="663" spans="1:7">
      <c r="A663" t="s">
        <v>87</v>
      </c>
      <c r="B663" t="s">
        <v>34</v>
      </c>
      <c r="C663" t="str">
        <f>"6T47634"</f>
        <v>6T47634</v>
      </c>
      <c r="D663">
        <v>246</v>
      </c>
      <c r="E663" t="s">
        <v>85</v>
      </c>
      <c r="F663" t="str">
        <f>"9094702F68"</f>
        <v>9094702F68</v>
      </c>
      <c r="G663" t="str">
        <f>"9094702F68"</f>
        <v>9094702F68</v>
      </c>
    </row>
    <row r="664" spans="1:7">
      <c r="A664" t="s">
        <v>87</v>
      </c>
      <c r="B664" t="s">
        <v>34</v>
      </c>
      <c r="C664" t="str">
        <f>"6T47636"</f>
        <v>6T47636</v>
      </c>
      <c r="D664">
        <v>247</v>
      </c>
      <c r="E664" t="s">
        <v>85</v>
      </c>
      <c r="F664" t="str">
        <f>"9094702A42"</f>
        <v>9094702A42</v>
      </c>
      <c r="G664" t="str">
        <f>"9094702A42"</f>
        <v>9094702A42</v>
      </c>
    </row>
    <row r="665" spans="1:7">
      <c r="A665" t="s">
        <v>87</v>
      </c>
      <c r="B665" t="s">
        <v>34</v>
      </c>
      <c r="C665" t="str">
        <f>"6T47640"</f>
        <v>6T47640</v>
      </c>
      <c r="D665">
        <v>248</v>
      </c>
      <c r="E665" t="s">
        <v>85</v>
      </c>
      <c r="F665" t="str">
        <f>"9094702A41"</f>
        <v>9094702A41</v>
      </c>
      <c r="G665" t="str">
        <f>"9094702A41"</f>
        <v>9094702A41</v>
      </c>
    </row>
    <row r="666" spans="1:7">
      <c r="A666" t="s">
        <v>87</v>
      </c>
      <c r="B666" t="s">
        <v>34</v>
      </c>
      <c r="C666" t="str">
        <f>"6T47660"</f>
        <v>6T47660</v>
      </c>
      <c r="D666">
        <v>251</v>
      </c>
      <c r="E666" t="s">
        <v>38</v>
      </c>
      <c r="F666" t="str">
        <f>"0K56A43980A"</f>
        <v>0K56A43980A</v>
      </c>
      <c r="G666" t="str">
        <f>"0K56A43980A"</f>
        <v>0K56A43980A</v>
      </c>
    </row>
    <row r="667" spans="1:7">
      <c r="A667" t="s">
        <v>87</v>
      </c>
      <c r="B667" t="s">
        <v>34</v>
      </c>
      <c r="C667" t="str">
        <f t="shared" ref="C667:C676" si="29">"6T47669"</f>
        <v>6T47669</v>
      </c>
      <c r="D667">
        <v>252</v>
      </c>
      <c r="E667" t="s">
        <v>32</v>
      </c>
      <c r="F667" t="str">
        <f>"29190562"</f>
        <v>29190562</v>
      </c>
      <c r="G667" t="str">
        <f>"29190562"</f>
        <v>29190562</v>
      </c>
    </row>
    <row r="668" spans="1:7">
      <c r="A668" t="s">
        <v>87</v>
      </c>
      <c r="B668" t="s">
        <v>34</v>
      </c>
      <c r="C668" t="str">
        <f t="shared" si="29"/>
        <v>6T47669</v>
      </c>
      <c r="D668">
        <v>252</v>
      </c>
      <c r="E668" t="s">
        <v>32</v>
      </c>
      <c r="F668" t="str">
        <f>"52006861"</f>
        <v>52006861</v>
      </c>
      <c r="G668" t="str">
        <f>"52006861"</f>
        <v>52006861</v>
      </c>
    </row>
    <row r="669" spans="1:7">
      <c r="A669" t="s">
        <v>87</v>
      </c>
      <c r="B669" t="s">
        <v>34</v>
      </c>
      <c r="C669" t="str">
        <f t="shared" si="29"/>
        <v>6T47669</v>
      </c>
      <c r="D669">
        <v>252</v>
      </c>
      <c r="E669" t="s">
        <v>32</v>
      </c>
      <c r="F669" t="str">
        <f>"52005045"</f>
        <v>52005045</v>
      </c>
      <c r="G669" t="str">
        <f>"52005045"</f>
        <v>52005045</v>
      </c>
    </row>
    <row r="670" spans="1:7">
      <c r="A670" t="s">
        <v>87</v>
      </c>
      <c r="B670" t="s">
        <v>34</v>
      </c>
      <c r="C670" t="str">
        <f t="shared" si="29"/>
        <v>6T47669</v>
      </c>
      <c r="D670">
        <v>252</v>
      </c>
      <c r="E670" t="s">
        <v>32</v>
      </c>
      <c r="F670" t="str">
        <f>"52007562AC"</f>
        <v>52007562AC</v>
      </c>
      <c r="G670" t="str">
        <f>"52007562AC"</f>
        <v>52007562AC</v>
      </c>
    </row>
    <row r="671" spans="1:7">
      <c r="A671" t="s">
        <v>87</v>
      </c>
      <c r="B671" t="s">
        <v>34</v>
      </c>
      <c r="C671" t="str">
        <f t="shared" si="29"/>
        <v>6T47669</v>
      </c>
      <c r="D671">
        <v>252</v>
      </c>
      <c r="E671" t="s">
        <v>32</v>
      </c>
      <c r="F671" t="str">
        <f>"52007562"</f>
        <v>52007562</v>
      </c>
      <c r="G671" t="str">
        <f>"52007562"</f>
        <v>52007562</v>
      </c>
    </row>
    <row r="672" spans="1:7">
      <c r="A672" t="s">
        <v>87</v>
      </c>
      <c r="B672" t="s">
        <v>34</v>
      </c>
      <c r="C672" t="str">
        <f t="shared" si="29"/>
        <v>6T47669</v>
      </c>
      <c r="D672">
        <v>252</v>
      </c>
      <c r="E672" t="s">
        <v>57</v>
      </c>
      <c r="F672" t="str">
        <f>"52006861"</f>
        <v>52006861</v>
      </c>
      <c r="G672" t="str">
        <f>"52006861"</f>
        <v>52006861</v>
      </c>
    </row>
    <row r="673" spans="1:7">
      <c r="A673" t="s">
        <v>87</v>
      </c>
      <c r="B673" t="s">
        <v>34</v>
      </c>
      <c r="C673" t="str">
        <f t="shared" si="29"/>
        <v>6T47669</v>
      </c>
      <c r="D673">
        <v>252</v>
      </c>
      <c r="E673" t="s">
        <v>57</v>
      </c>
      <c r="F673" t="str">
        <f>"52007562AC"</f>
        <v>52007562AC</v>
      </c>
      <c r="G673" t="str">
        <f>"52007562AC"</f>
        <v>52007562AC</v>
      </c>
    </row>
    <row r="674" spans="1:7">
      <c r="A674" t="s">
        <v>87</v>
      </c>
      <c r="B674" t="s">
        <v>34</v>
      </c>
      <c r="C674" t="str">
        <f t="shared" si="29"/>
        <v>6T47669</v>
      </c>
      <c r="D674">
        <v>252</v>
      </c>
      <c r="E674" t="s">
        <v>57</v>
      </c>
      <c r="F674" t="str">
        <f>"52005045"</f>
        <v>52005045</v>
      </c>
      <c r="G674" t="str">
        <f>"52005045"</f>
        <v>52005045</v>
      </c>
    </row>
    <row r="675" spans="1:7">
      <c r="A675" t="s">
        <v>87</v>
      </c>
      <c r="B675" t="s">
        <v>34</v>
      </c>
      <c r="C675" t="str">
        <f t="shared" si="29"/>
        <v>6T47669</v>
      </c>
      <c r="D675">
        <v>252</v>
      </c>
      <c r="E675" t="s">
        <v>57</v>
      </c>
      <c r="F675" t="str">
        <f>"52007562"</f>
        <v>52007562</v>
      </c>
      <c r="G675" t="str">
        <f>"52007562"</f>
        <v>52007562</v>
      </c>
    </row>
    <row r="676" spans="1:7">
      <c r="A676" t="s">
        <v>87</v>
      </c>
      <c r="B676" t="s">
        <v>34</v>
      </c>
      <c r="C676" t="str">
        <f t="shared" si="29"/>
        <v>6T47669</v>
      </c>
      <c r="D676">
        <v>252</v>
      </c>
      <c r="E676" t="s">
        <v>57</v>
      </c>
      <c r="F676" t="str">
        <f>"29190562"</f>
        <v>29190562</v>
      </c>
      <c r="G676" t="str">
        <f>"29190562"</f>
        <v>29190562</v>
      </c>
    </row>
    <row r="677" spans="1:7">
      <c r="A677" t="s">
        <v>87</v>
      </c>
      <c r="B677" t="s">
        <v>34</v>
      </c>
      <c r="C677" t="str">
        <f>"6T47680"</f>
        <v>6T47680</v>
      </c>
      <c r="D677">
        <v>254</v>
      </c>
      <c r="E677" t="s">
        <v>69</v>
      </c>
      <c r="F677" t="str">
        <f>"462105F007"</f>
        <v>462105F007</v>
      </c>
      <c r="G677" t="str">
        <f>"462105F007"</f>
        <v>462105F007</v>
      </c>
    </row>
    <row r="678" spans="1:7">
      <c r="A678" t="s">
        <v>87</v>
      </c>
      <c r="B678" t="s">
        <v>34</v>
      </c>
      <c r="C678" t="str">
        <f>"6T46642"</f>
        <v>6T46642</v>
      </c>
      <c r="D678">
        <v>258</v>
      </c>
      <c r="E678" t="s">
        <v>88</v>
      </c>
      <c r="F678" t="str">
        <f>"192893"</f>
        <v>192893</v>
      </c>
      <c r="G678" t="str">
        <f>"192893"</f>
        <v>192893</v>
      </c>
    </row>
    <row r="679" spans="1:7">
      <c r="A679" t="s">
        <v>87</v>
      </c>
      <c r="B679" t="s">
        <v>34</v>
      </c>
      <c r="C679" t="str">
        <f>"6T46642"</f>
        <v>6T46642</v>
      </c>
      <c r="D679">
        <v>258</v>
      </c>
      <c r="E679" t="s">
        <v>88</v>
      </c>
      <c r="F679" t="str">
        <f>"AAR3955"</f>
        <v>AAR3955</v>
      </c>
      <c r="G679" t="str">
        <f>"AAR3955"</f>
        <v>AAR3955</v>
      </c>
    </row>
    <row r="680" spans="1:7">
      <c r="A680" t="s">
        <v>87</v>
      </c>
      <c r="B680" t="s">
        <v>34</v>
      </c>
      <c r="C680" t="str">
        <f>"6T46643"</f>
        <v>6T46643</v>
      </c>
      <c r="D680">
        <v>259</v>
      </c>
      <c r="E680" t="s">
        <v>88</v>
      </c>
      <c r="F680" t="str">
        <f>"DAR2523"</f>
        <v>DAR2523</v>
      </c>
      <c r="G680" t="str">
        <f>"DAR2523"</f>
        <v>DAR2523</v>
      </c>
    </row>
    <row r="681" spans="1:7">
      <c r="A681" t="s">
        <v>87</v>
      </c>
      <c r="B681" t="s">
        <v>34</v>
      </c>
      <c r="C681" t="str">
        <f>"6T46824"</f>
        <v>6T46824</v>
      </c>
      <c r="D681">
        <v>260</v>
      </c>
      <c r="E681" t="s">
        <v>72</v>
      </c>
      <c r="F681" t="str">
        <f>"MR129740"</f>
        <v>MR129740</v>
      </c>
      <c r="G681" t="str">
        <f>"MR129740"</f>
        <v>MR129740</v>
      </c>
    </row>
    <row r="682" spans="1:7">
      <c r="A682" t="s">
        <v>87</v>
      </c>
      <c r="B682" t="s">
        <v>34</v>
      </c>
      <c r="C682" t="str">
        <f>"6T46824"</f>
        <v>6T46824</v>
      </c>
      <c r="D682">
        <v>260</v>
      </c>
      <c r="E682" t="s">
        <v>72</v>
      </c>
      <c r="F682" t="str">
        <f>"MB004447"</f>
        <v>MB004447</v>
      </c>
      <c r="G682" t="str">
        <f>"MB004447"</f>
        <v>MB004447</v>
      </c>
    </row>
    <row r="683" spans="1:7">
      <c r="A683" t="s">
        <v>87</v>
      </c>
      <c r="B683" t="s">
        <v>34</v>
      </c>
      <c r="C683" t="str">
        <f>"6T46824"</f>
        <v>6T46824</v>
      </c>
      <c r="D683">
        <v>260</v>
      </c>
      <c r="E683" t="s">
        <v>72</v>
      </c>
      <c r="F683" t="str">
        <f>"MB857521"</f>
        <v>MB857521</v>
      </c>
      <c r="G683" t="str">
        <f>"MB857521"</f>
        <v>MB857521</v>
      </c>
    </row>
    <row r="684" spans="1:7">
      <c r="A684" t="s">
        <v>87</v>
      </c>
      <c r="B684" t="s">
        <v>34</v>
      </c>
      <c r="C684" t="str">
        <f>"6T46824"</f>
        <v>6T46824</v>
      </c>
      <c r="D684">
        <v>260</v>
      </c>
      <c r="E684" t="s">
        <v>40</v>
      </c>
      <c r="F684" t="str">
        <f>"5873311100"</f>
        <v>5873311100</v>
      </c>
      <c r="G684" t="str">
        <f>"5873311100"</f>
        <v>5873311100</v>
      </c>
    </row>
    <row r="685" spans="1:7">
      <c r="A685" t="s">
        <v>83</v>
      </c>
      <c r="B685" t="s">
        <v>34</v>
      </c>
      <c r="C685" t="str">
        <f>"6T46863"</f>
        <v>6T46863</v>
      </c>
      <c r="D685">
        <v>261</v>
      </c>
      <c r="E685" t="s">
        <v>31</v>
      </c>
      <c r="F685" t="str">
        <f>"60501245"</f>
        <v>60501245</v>
      </c>
      <c r="G685" t="str">
        <f>"60501245"</f>
        <v>60501245</v>
      </c>
    </row>
    <row r="686" spans="1:7">
      <c r="A686" t="s">
        <v>83</v>
      </c>
      <c r="B686" t="s">
        <v>34</v>
      </c>
      <c r="C686" t="str">
        <f>"6T46863"</f>
        <v>6T46863</v>
      </c>
      <c r="D686">
        <v>261</v>
      </c>
      <c r="E686" t="s">
        <v>31</v>
      </c>
      <c r="F686" t="str">
        <f>"546442"</f>
        <v>546442</v>
      </c>
      <c r="G686" t="str">
        <f>"546442"</f>
        <v>546442</v>
      </c>
    </row>
    <row r="687" spans="1:7">
      <c r="A687" t="s">
        <v>83</v>
      </c>
      <c r="B687" t="s">
        <v>34</v>
      </c>
      <c r="C687" t="str">
        <f>"6T46863"</f>
        <v>6T46863</v>
      </c>
      <c r="D687">
        <v>261</v>
      </c>
      <c r="E687" t="s">
        <v>31</v>
      </c>
      <c r="F687" t="str">
        <f>"566442"</f>
        <v>566442</v>
      </c>
      <c r="G687" t="str">
        <f>"566442"</f>
        <v>566442</v>
      </c>
    </row>
    <row r="688" spans="1:7">
      <c r="A688" t="s">
        <v>83</v>
      </c>
      <c r="B688" t="s">
        <v>34</v>
      </c>
      <c r="C688" t="str">
        <f>"6T46863"</f>
        <v>6T46863</v>
      </c>
      <c r="D688">
        <v>261</v>
      </c>
      <c r="E688" t="s">
        <v>31</v>
      </c>
      <c r="F688" t="str">
        <f>"542371"</f>
        <v>542371</v>
      </c>
      <c r="G688" t="str">
        <f>"542371"</f>
        <v>542371</v>
      </c>
    </row>
    <row r="689" spans="1:7">
      <c r="A689" t="s">
        <v>83</v>
      </c>
      <c r="B689" t="s">
        <v>34</v>
      </c>
      <c r="C689" t="str">
        <f>"6T46863"</f>
        <v>6T46863</v>
      </c>
      <c r="D689">
        <v>261</v>
      </c>
      <c r="E689" t="s">
        <v>31</v>
      </c>
      <c r="F689" t="str">
        <f>"549791"</f>
        <v>549791</v>
      </c>
      <c r="G689" t="str">
        <f>"549791"</f>
        <v>549791</v>
      </c>
    </row>
    <row r="690" spans="1:7">
      <c r="A690" t="s">
        <v>83</v>
      </c>
      <c r="B690" t="s">
        <v>34</v>
      </c>
      <c r="C690" t="str">
        <f>"6T46865"</f>
        <v>6T46865</v>
      </c>
      <c r="D690">
        <v>262</v>
      </c>
      <c r="E690" t="s">
        <v>31</v>
      </c>
      <c r="F690" t="str">
        <f>"60502667"</f>
        <v>60502667</v>
      </c>
      <c r="G690" t="str">
        <f>"60502667"</f>
        <v>60502667</v>
      </c>
    </row>
    <row r="691" spans="1:7">
      <c r="A691" t="s">
        <v>83</v>
      </c>
      <c r="B691" t="s">
        <v>34</v>
      </c>
      <c r="C691" t="str">
        <f>"6T46866"</f>
        <v>6T46866</v>
      </c>
      <c r="D691">
        <v>263</v>
      </c>
      <c r="E691" t="s">
        <v>31</v>
      </c>
      <c r="F691" t="str">
        <f>"60750948"</f>
        <v>60750948</v>
      </c>
      <c r="G691" t="str">
        <f>"60750948"</f>
        <v>60750948</v>
      </c>
    </row>
    <row r="692" spans="1:7">
      <c r="A692" t="s">
        <v>83</v>
      </c>
      <c r="B692" t="s">
        <v>34</v>
      </c>
      <c r="C692" t="str">
        <f>"6T46866"</f>
        <v>6T46866</v>
      </c>
      <c r="D692">
        <v>263</v>
      </c>
      <c r="E692" t="s">
        <v>31</v>
      </c>
      <c r="F692" t="str">
        <f>"60622815"</f>
        <v>60622815</v>
      </c>
      <c r="G692" t="str">
        <f>"60622815"</f>
        <v>60622815</v>
      </c>
    </row>
    <row r="693" spans="1:7">
      <c r="A693" t="s">
        <v>83</v>
      </c>
      <c r="B693" t="s">
        <v>34</v>
      </c>
      <c r="C693" t="str">
        <f>"6T46866"</f>
        <v>6T46866</v>
      </c>
      <c r="D693">
        <v>263</v>
      </c>
      <c r="E693" t="s">
        <v>31</v>
      </c>
      <c r="F693" t="str">
        <f>"60511538"</f>
        <v>60511538</v>
      </c>
      <c r="G693" t="str">
        <f>"60511538"</f>
        <v>60511538</v>
      </c>
    </row>
    <row r="694" spans="1:7">
      <c r="A694" t="s">
        <v>83</v>
      </c>
      <c r="B694" t="s">
        <v>34</v>
      </c>
      <c r="C694" t="str">
        <f>"6T46866"</f>
        <v>6T46866</v>
      </c>
      <c r="D694">
        <v>263</v>
      </c>
      <c r="E694" t="s">
        <v>31</v>
      </c>
      <c r="F694" t="str">
        <f>"164201289803"</f>
        <v>164201289803</v>
      </c>
      <c r="G694" t="str">
        <f>"164201289803"</f>
        <v>164201289803</v>
      </c>
    </row>
    <row r="695" spans="1:7">
      <c r="A695" t="s">
        <v>83</v>
      </c>
      <c r="B695" t="s">
        <v>34</v>
      </c>
      <c r="C695" t="str">
        <f>"6T46872"</f>
        <v>6T46872</v>
      </c>
      <c r="D695">
        <v>264</v>
      </c>
      <c r="E695" t="s">
        <v>31</v>
      </c>
      <c r="F695" t="str">
        <f>"60556927"</f>
        <v>60556927</v>
      </c>
      <c r="G695" t="str">
        <f>"60556927"</f>
        <v>60556927</v>
      </c>
    </row>
    <row r="696" spans="1:7">
      <c r="A696" t="s">
        <v>83</v>
      </c>
      <c r="B696" t="s">
        <v>34</v>
      </c>
      <c r="C696" t="str">
        <f>"6T46872"</f>
        <v>6T46872</v>
      </c>
      <c r="D696">
        <v>264</v>
      </c>
      <c r="E696" t="s">
        <v>31</v>
      </c>
      <c r="F696" t="str">
        <f>"71736944"</f>
        <v>71736944</v>
      </c>
      <c r="G696" t="str">
        <f>"71736944"</f>
        <v>71736944</v>
      </c>
    </row>
    <row r="697" spans="1:7">
      <c r="A697" t="s">
        <v>83</v>
      </c>
      <c r="B697" t="s">
        <v>34</v>
      </c>
      <c r="C697" t="str">
        <f>"6T46873"</f>
        <v>6T46873</v>
      </c>
      <c r="D697">
        <v>265</v>
      </c>
      <c r="E697" t="s">
        <v>31</v>
      </c>
      <c r="F697" t="str">
        <f>"60622814"</f>
        <v>60622814</v>
      </c>
      <c r="G697" t="str">
        <f>"60622814"</f>
        <v>60622814</v>
      </c>
    </row>
    <row r="698" spans="1:7">
      <c r="A698" t="s">
        <v>83</v>
      </c>
      <c r="B698" t="s">
        <v>34</v>
      </c>
      <c r="C698" t="str">
        <f>"6T46873"</f>
        <v>6T46873</v>
      </c>
      <c r="D698">
        <v>265</v>
      </c>
      <c r="E698" t="s">
        <v>31</v>
      </c>
      <c r="F698" t="str">
        <f>"60556929"</f>
        <v>60556929</v>
      </c>
      <c r="G698" t="str">
        <f>"60556929"</f>
        <v>60556929</v>
      </c>
    </row>
    <row r="699" spans="1:7">
      <c r="A699" t="s">
        <v>83</v>
      </c>
      <c r="B699" t="s">
        <v>34</v>
      </c>
      <c r="C699" t="str">
        <f>"6T46874"</f>
        <v>6T46874</v>
      </c>
      <c r="D699">
        <v>266</v>
      </c>
      <c r="E699" t="s">
        <v>31</v>
      </c>
      <c r="F699" t="str">
        <f>"60557031"</f>
        <v>60557031</v>
      </c>
      <c r="G699" t="str">
        <f>"60557031"</f>
        <v>60557031</v>
      </c>
    </row>
    <row r="700" spans="1:7">
      <c r="A700" t="s">
        <v>83</v>
      </c>
      <c r="B700" t="s">
        <v>34</v>
      </c>
      <c r="C700" t="str">
        <f>"6T46968"</f>
        <v>6T46968</v>
      </c>
      <c r="D700">
        <v>267</v>
      </c>
      <c r="E700" t="s">
        <v>50</v>
      </c>
      <c r="F700" t="str">
        <f>"82444203"</f>
        <v>82444203</v>
      </c>
      <c r="G700" t="str">
        <f>"82444203"</f>
        <v>82444203</v>
      </c>
    </row>
    <row r="701" spans="1:7">
      <c r="A701" t="s">
        <v>83</v>
      </c>
      <c r="B701" t="s">
        <v>34</v>
      </c>
      <c r="C701" t="str">
        <f>"6T46969"</f>
        <v>6T46969</v>
      </c>
      <c r="D701">
        <v>268</v>
      </c>
      <c r="E701" t="s">
        <v>50</v>
      </c>
      <c r="F701" t="str">
        <f>"7746105"</f>
        <v>7746105</v>
      </c>
      <c r="G701" t="str">
        <f>"7746105"</f>
        <v>7746105</v>
      </c>
    </row>
    <row r="702" spans="1:7">
      <c r="A702" t="s">
        <v>83</v>
      </c>
      <c r="B702" t="s">
        <v>34</v>
      </c>
      <c r="C702" t="str">
        <f>"6T46978"</f>
        <v>6T46978</v>
      </c>
      <c r="D702">
        <v>269</v>
      </c>
      <c r="E702" t="s">
        <v>11</v>
      </c>
      <c r="F702" t="str">
        <f>"8790849"</f>
        <v>8790849</v>
      </c>
      <c r="G702" t="str">
        <f>"8790849"</f>
        <v>8790849</v>
      </c>
    </row>
    <row r="703" spans="1:7">
      <c r="A703" t="s">
        <v>83</v>
      </c>
      <c r="B703" t="s">
        <v>34</v>
      </c>
      <c r="C703" t="str">
        <f>"6T46978"</f>
        <v>6T46978</v>
      </c>
      <c r="D703">
        <v>269</v>
      </c>
      <c r="E703" t="s">
        <v>11</v>
      </c>
      <c r="F703" t="str">
        <f>"8790840"</f>
        <v>8790840</v>
      </c>
      <c r="G703" t="str">
        <f>"8790840"</f>
        <v>8790840</v>
      </c>
    </row>
    <row r="704" spans="1:7">
      <c r="A704" t="s">
        <v>87</v>
      </c>
      <c r="B704" t="s">
        <v>34</v>
      </c>
      <c r="C704" t="str">
        <f>"6T47942"</f>
        <v>6T47942</v>
      </c>
      <c r="D704">
        <v>270</v>
      </c>
      <c r="E704" t="s">
        <v>38</v>
      </c>
      <c r="F704" t="str">
        <f>"K20143980B"</f>
        <v>K20143980B</v>
      </c>
      <c r="G704" t="str">
        <f>"K20143980B"</f>
        <v>K20143980B</v>
      </c>
    </row>
    <row r="705" spans="1:7">
      <c r="A705" t="s">
        <v>87</v>
      </c>
      <c r="B705" t="s">
        <v>34</v>
      </c>
      <c r="C705" t="str">
        <f t="shared" ref="C705:C723" si="30">"6T47945"</f>
        <v>6T47945</v>
      </c>
      <c r="D705">
        <v>271</v>
      </c>
      <c r="E705" t="s">
        <v>52</v>
      </c>
      <c r="F705" t="str">
        <f>"1K0611775A"</f>
        <v>1K0611775A</v>
      </c>
      <c r="G705" t="str">
        <f>"1K0611775A"</f>
        <v>1K0611775A</v>
      </c>
    </row>
    <row r="706" spans="1:7">
      <c r="A706" t="s">
        <v>87</v>
      </c>
      <c r="B706" t="s">
        <v>34</v>
      </c>
      <c r="C706" t="str">
        <f t="shared" si="30"/>
        <v>6T47945</v>
      </c>
      <c r="D706">
        <v>271</v>
      </c>
      <c r="E706" t="s">
        <v>52</v>
      </c>
      <c r="F706" t="str">
        <f>"3C0611775C"</f>
        <v>3C0611775C</v>
      </c>
      <c r="G706" t="str">
        <f>"3C0611775C"</f>
        <v>3C0611775C</v>
      </c>
    </row>
    <row r="707" spans="1:7">
      <c r="A707" t="s">
        <v>87</v>
      </c>
      <c r="B707" t="s">
        <v>34</v>
      </c>
      <c r="C707" t="str">
        <f t="shared" si="30"/>
        <v>6T47945</v>
      </c>
      <c r="D707">
        <v>271</v>
      </c>
      <c r="E707" t="s">
        <v>52</v>
      </c>
      <c r="F707" t="str">
        <f>"3C0611775"</f>
        <v>3C0611775</v>
      </c>
      <c r="G707" t="str">
        <f>"3C0611775"</f>
        <v>3C0611775</v>
      </c>
    </row>
    <row r="708" spans="1:7">
      <c r="A708" t="s">
        <v>87</v>
      </c>
      <c r="B708" t="s">
        <v>34</v>
      </c>
      <c r="C708" t="str">
        <f t="shared" si="30"/>
        <v>6T47945</v>
      </c>
      <c r="D708">
        <v>271</v>
      </c>
      <c r="E708" t="s">
        <v>52</v>
      </c>
      <c r="F708" t="str">
        <f>"1K0611775"</f>
        <v>1K0611775</v>
      </c>
      <c r="G708" t="str">
        <f>"1K0611775"</f>
        <v>1K0611775</v>
      </c>
    </row>
    <row r="709" spans="1:7">
      <c r="A709" t="s">
        <v>87</v>
      </c>
      <c r="B709" t="s">
        <v>34</v>
      </c>
      <c r="C709" t="str">
        <f t="shared" si="30"/>
        <v>6T47945</v>
      </c>
      <c r="D709">
        <v>271</v>
      </c>
      <c r="E709" t="s">
        <v>52</v>
      </c>
      <c r="F709" t="str">
        <f>"1K0611775C"</f>
        <v>1K0611775C</v>
      </c>
      <c r="G709" t="str">
        <f>"1K0611775C"</f>
        <v>1K0611775C</v>
      </c>
    </row>
    <row r="710" spans="1:7">
      <c r="A710" t="s">
        <v>87</v>
      </c>
      <c r="B710" t="s">
        <v>34</v>
      </c>
      <c r="C710" t="str">
        <f t="shared" si="30"/>
        <v>6T47945</v>
      </c>
      <c r="D710">
        <v>271</v>
      </c>
      <c r="E710" t="s">
        <v>78</v>
      </c>
      <c r="F710" t="str">
        <f>"1K0611775A"</f>
        <v>1K0611775A</v>
      </c>
      <c r="G710" t="str">
        <f>"1K0611775A"</f>
        <v>1K0611775A</v>
      </c>
    </row>
    <row r="711" spans="1:7">
      <c r="A711" t="s">
        <v>87</v>
      </c>
      <c r="B711" t="s">
        <v>34</v>
      </c>
      <c r="C711" t="str">
        <f t="shared" si="30"/>
        <v>6T47945</v>
      </c>
      <c r="D711">
        <v>271</v>
      </c>
      <c r="E711" t="s">
        <v>78</v>
      </c>
      <c r="F711" t="str">
        <f>"1K0611775"</f>
        <v>1K0611775</v>
      </c>
      <c r="G711" t="str">
        <f>"1K0611775"</f>
        <v>1K0611775</v>
      </c>
    </row>
    <row r="712" spans="1:7">
      <c r="A712" t="s">
        <v>87</v>
      </c>
      <c r="B712" t="s">
        <v>34</v>
      </c>
      <c r="C712" t="str">
        <f t="shared" si="30"/>
        <v>6T47945</v>
      </c>
      <c r="D712">
        <v>271</v>
      </c>
      <c r="E712" t="s">
        <v>78</v>
      </c>
      <c r="F712" t="str">
        <f>"1K0611775C"</f>
        <v>1K0611775C</v>
      </c>
      <c r="G712" t="str">
        <f>"1K0611775C"</f>
        <v>1K0611775C</v>
      </c>
    </row>
    <row r="713" spans="1:7">
      <c r="A713" t="s">
        <v>87</v>
      </c>
      <c r="B713" t="s">
        <v>34</v>
      </c>
      <c r="C713" t="str">
        <f t="shared" si="30"/>
        <v>6T47945</v>
      </c>
      <c r="D713">
        <v>271</v>
      </c>
      <c r="E713" t="s">
        <v>78</v>
      </c>
      <c r="F713" t="str">
        <f>"1K0611775B"</f>
        <v>1K0611775B</v>
      </c>
      <c r="G713" t="str">
        <f>"1K0611775B"</f>
        <v>1K0611775B</v>
      </c>
    </row>
    <row r="714" spans="1:7">
      <c r="A714" t="s">
        <v>87</v>
      </c>
      <c r="B714" t="s">
        <v>34</v>
      </c>
      <c r="C714" t="str">
        <f t="shared" si="30"/>
        <v>6T47945</v>
      </c>
      <c r="D714">
        <v>271</v>
      </c>
      <c r="E714" t="s">
        <v>79</v>
      </c>
      <c r="F714" t="str">
        <f>"1K0611775"</f>
        <v>1K0611775</v>
      </c>
      <c r="G714" t="str">
        <f>"1K0611775"</f>
        <v>1K0611775</v>
      </c>
    </row>
    <row r="715" spans="1:7">
      <c r="A715" t="s">
        <v>87</v>
      </c>
      <c r="B715" t="s">
        <v>34</v>
      </c>
      <c r="C715" t="str">
        <f t="shared" si="30"/>
        <v>6T47945</v>
      </c>
      <c r="D715">
        <v>271</v>
      </c>
      <c r="E715" t="s">
        <v>79</v>
      </c>
      <c r="F715" t="str">
        <f>"1K0611775C"</f>
        <v>1K0611775C</v>
      </c>
      <c r="G715" t="str">
        <f>"1K0611775C"</f>
        <v>1K0611775C</v>
      </c>
    </row>
    <row r="716" spans="1:7">
      <c r="A716" t="s">
        <v>87</v>
      </c>
      <c r="B716" t="s">
        <v>34</v>
      </c>
      <c r="C716" t="str">
        <f t="shared" si="30"/>
        <v>6T47945</v>
      </c>
      <c r="D716">
        <v>271</v>
      </c>
      <c r="E716" t="s">
        <v>79</v>
      </c>
      <c r="F716" t="str">
        <f>"1K0611775A"</f>
        <v>1K0611775A</v>
      </c>
      <c r="G716" t="str">
        <f>"1K0611775A"</f>
        <v>1K0611775A</v>
      </c>
    </row>
    <row r="717" spans="1:7">
      <c r="A717" t="s">
        <v>87</v>
      </c>
      <c r="B717" t="s">
        <v>34</v>
      </c>
      <c r="C717" t="str">
        <f t="shared" si="30"/>
        <v>6T47945</v>
      </c>
      <c r="D717">
        <v>271</v>
      </c>
      <c r="E717" t="s">
        <v>53</v>
      </c>
      <c r="F717" t="str">
        <f>"3C0611775C"</f>
        <v>3C0611775C</v>
      </c>
      <c r="G717" t="str">
        <f>"3C0611775C"</f>
        <v>3C0611775C</v>
      </c>
    </row>
    <row r="718" spans="1:7">
      <c r="A718" t="s">
        <v>87</v>
      </c>
      <c r="B718" t="s">
        <v>34</v>
      </c>
      <c r="C718" t="str">
        <f t="shared" si="30"/>
        <v>6T47945</v>
      </c>
      <c r="D718">
        <v>271</v>
      </c>
      <c r="E718" t="s">
        <v>53</v>
      </c>
      <c r="F718" t="str">
        <f>"1K0611775"</f>
        <v>1K0611775</v>
      </c>
      <c r="G718" t="str">
        <f>"1K0611775"</f>
        <v>1K0611775</v>
      </c>
    </row>
    <row r="719" spans="1:7">
      <c r="A719" t="s">
        <v>87</v>
      </c>
      <c r="B719" t="s">
        <v>34</v>
      </c>
      <c r="C719" t="str">
        <f t="shared" si="30"/>
        <v>6T47945</v>
      </c>
      <c r="D719">
        <v>271</v>
      </c>
      <c r="E719" t="s">
        <v>53</v>
      </c>
      <c r="F719" t="str">
        <f>"3C0611775A"</f>
        <v>3C0611775A</v>
      </c>
      <c r="G719" t="str">
        <f>"3C0611775A"</f>
        <v>3C0611775A</v>
      </c>
    </row>
    <row r="720" spans="1:7">
      <c r="A720" t="s">
        <v>87</v>
      </c>
      <c r="B720" t="s">
        <v>34</v>
      </c>
      <c r="C720" t="str">
        <f t="shared" si="30"/>
        <v>6T47945</v>
      </c>
      <c r="D720">
        <v>271</v>
      </c>
      <c r="E720" t="s">
        <v>53</v>
      </c>
      <c r="F720" t="str">
        <f>"3C0611775"</f>
        <v>3C0611775</v>
      </c>
      <c r="G720" t="str">
        <f>"3C0611775"</f>
        <v>3C0611775</v>
      </c>
    </row>
    <row r="721" spans="1:7">
      <c r="A721" t="s">
        <v>87</v>
      </c>
      <c r="B721" t="s">
        <v>34</v>
      </c>
      <c r="C721" t="str">
        <f t="shared" si="30"/>
        <v>6T47945</v>
      </c>
      <c r="D721">
        <v>271</v>
      </c>
      <c r="E721" t="s">
        <v>53</v>
      </c>
      <c r="F721" t="str">
        <f>"1T0611775A"</f>
        <v>1T0611775A</v>
      </c>
      <c r="G721" t="str">
        <f>"1T0611775A"</f>
        <v>1T0611775A</v>
      </c>
    </row>
    <row r="722" spans="1:7">
      <c r="A722" t="s">
        <v>87</v>
      </c>
      <c r="B722" t="s">
        <v>34</v>
      </c>
      <c r="C722" t="str">
        <f t="shared" si="30"/>
        <v>6T47945</v>
      </c>
      <c r="D722">
        <v>271</v>
      </c>
      <c r="E722" t="s">
        <v>53</v>
      </c>
      <c r="F722" t="str">
        <f>"1K0611775C"</f>
        <v>1K0611775C</v>
      </c>
      <c r="G722" t="str">
        <f>"1K0611775C"</f>
        <v>1K0611775C</v>
      </c>
    </row>
    <row r="723" spans="1:7">
      <c r="A723" t="s">
        <v>87</v>
      </c>
      <c r="B723" t="s">
        <v>34</v>
      </c>
      <c r="C723" t="str">
        <f t="shared" si="30"/>
        <v>6T47945</v>
      </c>
      <c r="D723">
        <v>271</v>
      </c>
      <c r="E723" t="s">
        <v>53</v>
      </c>
      <c r="F723" t="str">
        <f>"1K0611775A"</f>
        <v>1K0611775A</v>
      </c>
      <c r="G723" t="str">
        <f>"1K0611775A"</f>
        <v>1K0611775A</v>
      </c>
    </row>
    <row r="724" spans="1:7">
      <c r="A724" t="s">
        <v>87</v>
      </c>
      <c r="B724" t="s">
        <v>34</v>
      </c>
      <c r="C724" t="str">
        <f>"6T47946"</f>
        <v>6T47946</v>
      </c>
      <c r="D724">
        <v>272</v>
      </c>
      <c r="E724" t="s">
        <v>52</v>
      </c>
      <c r="F724" t="str">
        <f>"2K0611775C"</f>
        <v>2K0611775C</v>
      </c>
      <c r="G724" t="str">
        <f>"2K0611775C"</f>
        <v>2K0611775C</v>
      </c>
    </row>
    <row r="725" spans="1:7">
      <c r="A725" t="s">
        <v>87</v>
      </c>
      <c r="B725" t="s">
        <v>34</v>
      </c>
      <c r="C725" t="str">
        <f>"6T47946"</f>
        <v>6T47946</v>
      </c>
      <c r="D725">
        <v>272</v>
      </c>
      <c r="E725" t="s">
        <v>53</v>
      </c>
      <c r="F725" t="str">
        <f>"2K0611775P"</f>
        <v>2K0611775P</v>
      </c>
      <c r="G725" t="str">
        <f>"2K0611775P"</f>
        <v>2K0611775P</v>
      </c>
    </row>
    <row r="726" spans="1:7">
      <c r="A726" t="s">
        <v>87</v>
      </c>
      <c r="B726" t="s">
        <v>34</v>
      </c>
      <c r="C726" t="str">
        <f>"6T47946"</f>
        <v>6T47946</v>
      </c>
      <c r="D726">
        <v>272</v>
      </c>
      <c r="E726" t="s">
        <v>53</v>
      </c>
      <c r="F726" t="str">
        <f>"2K0611775D"</f>
        <v>2K0611775D</v>
      </c>
      <c r="G726" t="str">
        <f>"2K0611775D"</f>
        <v>2K0611775D</v>
      </c>
    </row>
    <row r="727" spans="1:7">
      <c r="A727" t="s">
        <v>87</v>
      </c>
      <c r="B727" t="s">
        <v>34</v>
      </c>
      <c r="C727" t="str">
        <f>"6T47946"</f>
        <v>6T47946</v>
      </c>
      <c r="D727">
        <v>272</v>
      </c>
      <c r="E727" t="s">
        <v>53</v>
      </c>
      <c r="F727" t="str">
        <f>"2K0611775C"</f>
        <v>2K0611775C</v>
      </c>
      <c r="G727" t="str">
        <f>"2K0611775C"</f>
        <v>2K0611775C</v>
      </c>
    </row>
    <row r="728" spans="1:7">
      <c r="A728" t="s">
        <v>87</v>
      </c>
      <c r="B728" t="s">
        <v>34</v>
      </c>
      <c r="C728" t="str">
        <f>"6T47985"</f>
        <v>6T47985</v>
      </c>
      <c r="D728">
        <v>273</v>
      </c>
      <c r="E728" t="s">
        <v>70</v>
      </c>
      <c r="F728" t="str">
        <f>"GJ6E43990B"</f>
        <v>GJ6E43990B</v>
      </c>
      <c r="G728" t="str">
        <f>"GJ6E43990B"</f>
        <v>GJ6E43990B</v>
      </c>
    </row>
    <row r="729" spans="1:7">
      <c r="A729" t="s">
        <v>87</v>
      </c>
      <c r="B729" t="s">
        <v>34</v>
      </c>
      <c r="C729" t="str">
        <f>"6T47986"</f>
        <v>6T47986</v>
      </c>
      <c r="D729">
        <v>274</v>
      </c>
      <c r="E729" t="s">
        <v>70</v>
      </c>
      <c r="F729" t="str">
        <f>"GJ6E43980B"</f>
        <v>GJ6E43980B</v>
      </c>
      <c r="G729" t="str">
        <f>"GJ6E43980B"</f>
        <v>GJ6E43980B</v>
      </c>
    </row>
    <row r="730" spans="1:7">
      <c r="A730" t="s">
        <v>87</v>
      </c>
      <c r="B730" t="s">
        <v>34</v>
      </c>
      <c r="C730" t="str">
        <f>"6T47987"</f>
        <v>6T47987</v>
      </c>
      <c r="D730">
        <v>275</v>
      </c>
      <c r="E730" t="s">
        <v>70</v>
      </c>
      <c r="F730" t="str">
        <f>"GJ6E43990C"</f>
        <v>GJ6E43990C</v>
      </c>
      <c r="G730" t="str">
        <f>"GJ6E43990C"</f>
        <v>GJ6E43990C</v>
      </c>
    </row>
    <row r="731" spans="1:7">
      <c r="A731" t="s">
        <v>87</v>
      </c>
      <c r="B731" t="s">
        <v>34</v>
      </c>
      <c r="C731" t="str">
        <f>"6T47988"</f>
        <v>6T47988</v>
      </c>
      <c r="D731">
        <v>276</v>
      </c>
      <c r="E731" t="s">
        <v>70</v>
      </c>
      <c r="F731" t="str">
        <f>"GJ6E43980C"</f>
        <v>GJ6E43980C</v>
      </c>
      <c r="G731" t="str">
        <f>"GJ6E43980C"</f>
        <v>GJ6E43980C</v>
      </c>
    </row>
    <row r="732" spans="1:7">
      <c r="A732" t="s">
        <v>87</v>
      </c>
      <c r="B732" t="s">
        <v>34</v>
      </c>
      <c r="C732" t="str">
        <f>"6T47989"</f>
        <v>6T47989</v>
      </c>
      <c r="D732">
        <v>277</v>
      </c>
      <c r="E732" t="s">
        <v>70</v>
      </c>
      <c r="F732" t="str">
        <f>"GJ6A43810A"</f>
        <v>GJ6A43810A</v>
      </c>
      <c r="G732" t="str">
        <f>"GJ6A43810A"</f>
        <v>GJ6A43810A</v>
      </c>
    </row>
    <row r="733" spans="1:7">
      <c r="A733" t="s">
        <v>87</v>
      </c>
      <c r="B733" t="s">
        <v>34</v>
      </c>
      <c r="C733" t="str">
        <f>"6T47989"</f>
        <v>6T47989</v>
      </c>
      <c r="D733">
        <v>277</v>
      </c>
      <c r="E733" t="s">
        <v>70</v>
      </c>
      <c r="F733" t="str">
        <f>"GJ6A43810"</f>
        <v>GJ6A43810</v>
      </c>
      <c r="G733" t="str">
        <f>"GJ6A43810"</f>
        <v>GJ6A43810</v>
      </c>
    </row>
    <row r="734" spans="1:7">
      <c r="A734" t="s">
        <v>87</v>
      </c>
      <c r="B734" t="s">
        <v>34</v>
      </c>
      <c r="C734" t="str">
        <f>"6T48006"</f>
        <v>6T48006</v>
      </c>
      <c r="D734">
        <v>278</v>
      </c>
      <c r="E734" t="s">
        <v>80</v>
      </c>
      <c r="F734" t="str">
        <f>"51570M76G10"</f>
        <v>51570M76G10</v>
      </c>
      <c r="G734" t="str">
        <f>"51570M76G10"</f>
        <v>51570M76G10</v>
      </c>
    </row>
    <row r="735" spans="1:7">
      <c r="A735" t="s">
        <v>87</v>
      </c>
      <c r="B735" t="s">
        <v>34</v>
      </c>
      <c r="C735" t="str">
        <f>"6T48018"</f>
        <v>6T48018</v>
      </c>
      <c r="D735">
        <v>279</v>
      </c>
      <c r="E735" t="s">
        <v>80</v>
      </c>
      <c r="F735" t="str">
        <f>"51550M76G10"</f>
        <v>51550M76G10</v>
      </c>
      <c r="G735" t="str">
        <f>"51550M76G10"</f>
        <v>51550M76G10</v>
      </c>
    </row>
    <row r="736" spans="1:7">
      <c r="A736" t="s">
        <v>87</v>
      </c>
      <c r="B736" t="s">
        <v>34</v>
      </c>
      <c r="C736" t="str">
        <f>"6T48027"</f>
        <v>6T48027</v>
      </c>
      <c r="D736">
        <v>280</v>
      </c>
      <c r="E736" t="s">
        <v>67</v>
      </c>
      <c r="F736" t="str">
        <f>"96549725"</f>
        <v>96549725</v>
      </c>
      <c r="G736" t="str">
        <f>"96549725"</f>
        <v>96549725</v>
      </c>
    </row>
    <row r="737" spans="1:7">
      <c r="A737" t="s">
        <v>87</v>
      </c>
      <c r="B737" t="s">
        <v>34</v>
      </c>
      <c r="C737" t="str">
        <f t="shared" ref="C737:C746" si="31">"6T48034"</f>
        <v>6T48034</v>
      </c>
      <c r="D737">
        <v>281</v>
      </c>
      <c r="E737" t="s">
        <v>54</v>
      </c>
      <c r="F737" t="str">
        <f>"46430SH3934"</f>
        <v>46430SH3934</v>
      </c>
      <c r="G737" t="str">
        <f>"46430SH3934"</f>
        <v>46430SH3934</v>
      </c>
    </row>
    <row r="738" spans="1:7">
      <c r="A738" t="s">
        <v>87</v>
      </c>
      <c r="B738" t="s">
        <v>34</v>
      </c>
      <c r="C738" t="str">
        <f t="shared" si="31"/>
        <v>6T48034</v>
      </c>
      <c r="D738">
        <v>281</v>
      </c>
      <c r="E738" t="s">
        <v>54</v>
      </c>
      <c r="F738" t="str">
        <f>"46430SH3933"</f>
        <v>46430SH3933</v>
      </c>
      <c r="G738" t="str">
        <f>"46430SH3933"</f>
        <v>46430SH3933</v>
      </c>
    </row>
    <row r="739" spans="1:7">
      <c r="A739" t="s">
        <v>87</v>
      </c>
      <c r="B739" t="s">
        <v>34</v>
      </c>
      <c r="C739" t="str">
        <f t="shared" si="31"/>
        <v>6T48034</v>
      </c>
      <c r="D739">
        <v>281</v>
      </c>
      <c r="E739" t="s">
        <v>54</v>
      </c>
      <c r="F739" t="str">
        <f>"46430SH3931"</f>
        <v>46430SH3931</v>
      </c>
      <c r="G739" t="str">
        <f>"46430SH3931"</f>
        <v>46430SH3931</v>
      </c>
    </row>
    <row r="740" spans="1:7">
      <c r="A740" t="s">
        <v>87</v>
      </c>
      <c r="B740" t="s">
        <v>34</v>
      </c>
      <c r="C740" t="str">
        <f t="shared" si="31"/>
        <v>6T48034</v>
      </c>
      <c r="D740">
        <v>281</v>
      </c>
      <c r="E740" t="s">
        <v>54</v>
      </c>
      <c r="F740" t="str">
        <f>"46430ST3E51"</f>
        <v>46430ST3E51</v>
      </c>
      <c r="G740" t="str">
        <f>"46430ST3E51"</f>
        <v>46430ST3E51</v>
      </c>
    </row>
    <row r="741" spans="1:7">
      <c r="A741" t="s">
        <v>87</v>
      </c>
      <c r="B741" t="s">
        <v>34</v>
      </c>
      <c r="C741" t="str">
        <f t="shared" si="31"/>
        <v>6T48034</v>
      </c>
      <c r="D741">
        <v>281</v>
      </c>
      <c r="E741" t="s">
        <v>54</v>
      </c>
      <c r="F741" t="str">
        <f>"46430ST3E01"</f>
        <v>46430ST3E01</v>
      </c>
      <c r="G741" t="str">
        <f>"46430ST3E01"</f>
        <v>46430ST3E01</v>
      </c>
    </row>
    <row r="742" spans="1:7">
      <c r="A742" t="s">
        <v>87</v>
      </c>
      <c r="B742" t="s">
        <v>34</v>
      </c>
      <c r="C742" t="str">
        <f t="shared" si="31"/>
        <v>6T48034</v>
      </c>
      <c r="D742">
        <v>281</v>
      </c>
      <c r="E742" t="s">
        <v>54</v>
      </c>
      <c r="F742" t="str">
        <f>"46430SK7932"</f>
        <v>46430SK7932</v>
      </c>
      <c r="G742" t="str">
        <f>"46430SK7932"</f>
        <v>46430SK7932</v>
      </c>
    </row>
    <row r="743" spans="1:7">
      <c r="A743" t="s">
        <v>87</v>
      </c>
      <c r="B743" t="s">
        <v>34</v>
      </c>
      <c r="C743" t="str">
        <f t="shared" si="31"/>
        <v>6T48034</v>
      </c>
      <c r="D743">
        <v>281</v>
      </c>
      <c r="E743" t="s">
        <v>54</v>
      </c>
      <c r="F743" t="str">
        <f>"46430SK7931"</f>
        <v>46430SK7931</v>
      </c>
      <c r="G743" t="str">
        <f>"46430SK7931"</f>
        <v>46430SK7931</v>
      </c>
    </row>
    <row r="744" spans="1:7">
      <c r="A744" t="s">
        <v>87</v>
      </c>
      <c r="B744" t="s">
        <v>34</v>
      </c>
      <c r="C744" t="str">
        <f t="shared" si="31"/>
        <v>6T48034</v>
      </c>
      <c r="D744">
        <v>281</v>
      </c>
      <c r="E744" t="s">
        <v>54</v>
      </c>
      <c r="F744" t="str">
        <f>"46430SH3938"</f>
        <v>46430SH3938</v>
      </c>
      <c r="G744" t="str">
        <f>"46430SH3938"</f>
        <v>46430SH3938</v>
      </c>
    </row>
    <row r="745" spans="1:7">
      <c r="A745" t="s">
        <v>87</v>
      </c>
      <c r="B745" t="s">
        <v>34</v>
      </c>
      <c r="C745" t="str">
        <f t="shared" si="31"/>
        <v>6T48034</v>
      </c>
      <c r="D745">
        <v>281</v>
      </c>
      <c r="E745" t="s">
        <v>54</v>
      </c>
      <c r="F745" t="str">
        <f>"46430SH3937"</f>
        <v>46430SH3937</v>
      </c>
      <c r="G745" t="str">
        <f>"46430SH3937"</f>
        <v>46430SH3937</v>
      </c>
    </row>
    <row r="746" spans="1:7">
      <c r="A746" t="s">
        <v>87</v>
      </c>
      <c r="B746" t="s">
        <v>34</v>
      </c>
      <c r="C746" t="str">
        <f t="shared" si="31"/>
        <v>6T48034</v>
      </c>
      <c r="D746">
        <v>281</v>
      </c>
      <c r="E746" t="s">
        <v>54</v>
      </c>
      <c r="F746" t="str">
        <f>"46430SH3935"</f>
        <v>46430SH3935</v>
      </c>
      <c r="G746" t="str">
        <f>"46430SH3935"</f>
        <v>46430SH3935</v>
      </c>
    </row>
    <row r="747" spans="1:7">
      <c r="A747" t="s">
        <v>87</v>
      </c>
      <c r="B747" t="s">
        <v>34</v>
      </c>
      <c r="C747" t="str">
        <f>"6T48058"</f>
        <v>6T48058</v>
      </c>
      <c r="D747">
        <v>282</v>
      </c>
      <c r="E747" t="s">
        <v>63</v>
      </c>
      <c r="F747" t="str">
        <f>"24436542"</f>
        <v>24436542</v>
      </c>
      <c r="G747" t="str">
        <f>"24436542"</f>
        <v>24436542</v>
      </c>
    </row>
    <row r="748" spans="1:7">
      <c r="A748" t="s">
        <v>87</v>
      </c>
      <c r="B748" t="s">
        <v>34</v>
      </c>
      <c r="C748" t="str">
        <f>"6T48058"</f>
        <v>6T48058</v>
      </c>
      <c r="D748">
        <v>282</v>
      </c>
      <c r="E748" t="s">
        <v>63</v>
      </c>
      <c r="F748" t="str">
        <f>"5562204"</f>
        <v>5562204</v>
      </c>
      <c r="G748" t="str">
        <f>"5562204"</f>
        <v>5562204</v>
      </c>
    </row>
    <row r="749" spans="1:7">
      <c r="A749" t="s">
        <v>87</v>
      </c>
      <c r="B749" t="s">
        <v>34</v>
      </c>
      <c r="C749" t="str">
        <f>"6T48058"</f>
        <v>6T48058</v>
      </c>
      <c r="D749">
        <v>282</v>
      </c>
      <c r="E749" t="s">
        <v>66</v>
      </c>
      <c r="F749" t="str">
        <f>"24436542"</f>
        <v>24436542</v>
      </c>
      <c r="G749" t="str">
        <f>"24436542"</f>
        <v>24436542</v>
      </c>
    </row>
    <row r="750" spans="1:7">
      <c r="A750" t="s">
        <v>87</v>
      </c>
      <c r="B750" t="s">
        <v>34</v>
      </c>
      <c r="C750" t="str">
        <f>"6T48058"</f>
        <v>6T48058</v>
      </c>
      <c r="D750">
        <v>282</v>
      </c>
      <c r="E750" t="s">
        <v>68</v>
      </c>
      <c r="F750" t="str">
        <f>"5562204"</f>
        <v>5562204</v>
      </c>
      <c r="G750" t="str">
        <f>"5562204"</f>
        <v>5562204</v>
      </c>
    </row>
    <row r="751" spans="1:7">
      <c r="A751" t="s">
        <v>87</v>
      </c>
      <c r="B751" t="s">
        <v>34</v>
      </c>
      <c r="C751" t="str">
        <f>"6T48058"</f>
        <v>6T48058</v>
      </c>
      <c r="D751">
        <v>282</v>
      </c>
      <c r="E751" t="s">
        <v>68</v>
      </c>
      <c r="F751" t="str">
        <f>"24436542"</f>
        <v>24436542</v>
      </c>
      <c r="G751" t="str">
        <f>"24436542"</f>
        <v>24436542</v>
      </c>
    </row>
    <row r="752" spans="1:7">
      <c r="A752" t="s">
        <v>87</v>
      </c>
      <c r="B752" t="s">
        <v>34</v>
      </c>
      <c r="C752" t="str">
        <f>"6T48084"</f>
        <v>6T48084</v>
      </c>
      <c r="D752">
        <v>283</v>
      </c>
      <c r="E752" t="s">
        <v>40</v>
      </c>
      <c r="F752" t="str">
        <f>"587313A000"</f>
        <v>587313A000</v>
      </c>
      <c r="G752" t="str">
        <f>"587313A000"</f>
        <v>587313A000</v>
      </c>
    </row>
    <row r="753" spans="1:7">
      <c r="A753" t="s">
        <v>87</v>
      </c>
      <c r="B753" t="s">
        <v>34</v>
      </c>
      <c r="C753" t="str">
        <f>"6T48088"</f>
        <v>6T48088</v>
      </c>
      <c r="D753">
        <v>284</v>
      </c>
      <c r="E753" t="s">
        <v>40</v>
      </c>
      <c r="F753" t="str">
        <f>"587323A000"</f>
        <v>587323A000</v>
      </c>
      <c r="G753" t="str">
        <f>"587323A000"</f>
        <v>587323A000</v>
      </c>
    </row>
    <row r="754" spans="1:7">
      <c r="A754" t="s">
        <v>87</v>
      </c>
      <c r="B754" t="s">
        <v>34</v>
      </c>
      <c r="C754" t="str">
        <f>"6T48089"</f>
        <v>6T48089</v>
      </c>
      <c r="D754">
        <v>285</v>
      </c>
      <c r="E754" t="s">
        <v>72</v>
      </c>
      <c r="F754" t="str">
        <f>"MR249392"</f>
        <v>MR249392</v>
      </c>
      <c r="G754" t="str">
        <f>"MR249392"</f>
        <v>MR249392</v>
      </c>
    </row>
    <row r="755" spans="1:7">
      <c r="A755" t="s">
        <v>87</v>
      </c>
      <c r="B755" t="s">
        <v>34</v>
      </c>
      <c r="C755" t="str">
        <f>"6T48110"</f>
        <v>6T48110</v>
      </c>
      <c r="D755">
        <v>286</v>
      </c>
      <c r="E755" t="s">
        <v>56</v>
      </c>
      <c r="F755" t="str">
        <f>"4860068AC"</f>
        <v>4860068AC</v>
      </c>
      <c r="G755" t="str">
        <f>"4860068AC"</f>
        <v>4860068AC</v>
      </c>
    </row>
    <row r="756" spans="1:7">
      <c r="A756" t="s">
        <v>87</v>
      </c>
      <c r="B756" t="s">
        <v>34</v>
      </c>
      <c r="C756" t="str">
        <f>"6T48138"</f>
        <v>6T48138</v>
      </c>
      <c r="D756">
        <v>287</v>
      </c>
      <c r="E756" t="s">
        <v>54</v>
      </c>
      <c r="F756" t="str">
        <f>"46411S1AE01"</f>
        <v>46411S1AE01</v>
      </c>
      <c r="G756" t="str">
        <f>"46411S1AE01"</f>
        <v>46411S1AE01</v>
      </c>
    </row>
    <row r="757" spans="1:7">
      <c r="A757" t="s">
        <v>87</v>
      </c>
      <c r="B757" t="s">
        <v>34</v>
      </c>
      <c r="C757" t="str">
        <f>"6T48166"</f>
        <v>6T48166</v>
      </c>
      <c r="D757">
        <v>288</v>
      </c>
      <c r="E757" t="s">
        <v>40</v>
      </c>
      <c r="F757" t="str">
        <f>"5873238010"</f>
        <v>5873238010</v>
      </c>
      <c r="G757" t="str">
        <f>"5873238010"</f>
        <v>5873238010</v>
      </c>
    </row>
    <row r="758" spans="1:7">
      <c r="A758" t="s">
        <v>87</v>
      </c>
      <c r="B758" t="s">
        <v>34</v>
      </c>
      <c r="C758" t="str">
        <f>"6T48167"</f>
        <v>6T48167</v>
      </c>
      <c r="D758">
        <v>289</v>
      </c>
      <c r="E758" t="s">
        <v>40</v>
      </c>
      <c r="F758" t="str">
        <f>"5873138010"</f>
        <v>5873138010</v>
      </c>
      <c r="G758" t="str">
        <f>"5873138010"</f>
        <v>5873138010</v>
      </c>
    </row>
    <row r="759" spans="1:7">
      <c r="A759" t="s">
        <v>87</v>
      </c>
      <c r="B759" t="s">
        <v>34</v>
      </c>
      <c r="C759" t="str">
        <f>"6T48168"</f>
        <v>6T48168</v>
      </c>
      <c r="D759">
        <v>290</v>
      </c>
      <c r="E759" t="s">
        <v>40</v>
      </c>
      <c r="F759" t="str">
        <f>"587443D000"</f>
        <v>587443D000</v>
      </c>
      <c r="G759" t="str">
        <f>"587443D000"</f>
        <v>587443D000</v>
      </c>
    </row>
    <row r="760" spans="1:7">
      <c r="A760" t="s">
        <v>87</v>
      </c>
      <c r="B760" t="s">
        <v>34</v>
      </c>
      <c r="C760" t="str">
        <f>"6T48169"</f>
        <v>6T48169</v>
      </c>
      <c r="D760">
        <v>291</v>
      </c>
      <c r="E760" t="s">
        <v>40</v>
      </c>
      <c r="F760" t="str">
        <f>"5873738500"</f>
        <v>5873738500</v>
      </c>
      <c r="G760" t="str">
        <f>"5873738500"</f>
        <v>5873738500</v>
      </c>
    </row>
    <row r="761" spans="1:7">
      <c r="A761" t="s">
        <v>87</v>
      </c>
      <c r="B761" t="s">
        <v>34</v>
      </c>
      <c r="C761" t="str">
        <f>"6T46063"</f>
        <v>6T46063</v>
      </c>
      <c r="D761">
        <v>292</v>
      </c>
      <c r="E761" t="s">
        <v>49</v>
      </c>
      <c r="F761" t="str">
        <f>"7910022622"</f>
        <v>7910022622</v>
      </c>
      <c r="G761" t="str">
        <f>"7910022622"</f>
        <v>7910022622</v>
      </c>
    </row>
    <row r="762" spans="1:7">
      <c r="A762" t="s">
        <v>87</v>
      </c>
      <c r="B762" t="s">
        <v>34</v>
      </c>
      <c r="C762" t="str">
        <f>"6T46063"</f>
        <v>6T46063</v>
      </c>
      <c r="D762">
        <v>292</v>
      </c>
      <c r="E762" t="s">
        <v>51</v>
      </c>
      <c r="F762" t="str">
        <f>"481630"</f>
        <v>481630</v>
      </c>
      <c r="G762" t="str">
        <f>"481630"</f>
        <v>481630</v>
      </c>
    </row>
    <row r="763" spans="1:7">
      <c r="A763" t="s">
        <v>87</v>
      </c>
      <c r="B763" t="s">
        <v>34</v>
      </c>
      <c r="C763" t="str">
        <f>"6T46063"</f>
        <v>6T46063</v>
      </c>
      <c r="D763">
        <v>292</v>
      </c>
      <c r="E763" t="s">
        <v>51</v>
      </c>
      <c r="F763" t="str">
        <f>"481621"</f>
        <v>481621</v>
      </c>
      <c r="G763" t="str">
        <f>"481621"</f>
        <v>481621</v>
      </c>
    </row>
    <row r="764" spans="1:7">
      <c r="A764" t="s">
        <v>87</v>
      </c>
      <c r="B764" t="s">
        <v>34</v>
      </c>
      <c r="C764" t="str">
        <f>"6T46063"</f>
        <v>6T46063</v>
      </c>
      <c r="D764">
        <v>292</v>
      </c>
      <c r="E764" t="s">
        <v>89</v>
      </c>
      <c r="F764" t="str">
        <f>"481621"</f>
        <v>481621</v>
      </c>
      <c r="G764" t="str">
        <f>"481621"</f>
        <v>481621</v>
      </c>
    </row>
    <row r="765" spans="1:7">
      <c r="A765" t="s">
        <v>87</v>
      </c>
      <c r="B765" t="s">
        <v>34</v>
      </c>
      <c r="C765" t="str">
        <f>"6T46063"</f>
        <v>6T46063</v>
      </c>
      <c r="D765">
        <v>292</v>
      </c>
      <c r="E765" t="s">
        <v>89</v>
      </c>
      <c r="F765" t="str">
        <f>"481630"</f>
        <v>481630</v>
      </c>
      <c r="G765" t="str">
        <f>"481630"</f>
        <v>481630</v>
      </c>
    </row>
    <row r="766" spans="1:7">
      <c r="A766" t="s">
        <v>87</v>
      </c>
      <c r="B766" t="s">
        <v>34</v>
      </c>
      <c r="C766" t="str">
        <f>"6T48440"</f>
        <v>6T48440</v>
      </c>
      <c r="D766">
        <v>293</v>
      </c>
      <c r="E766" t="s">
        <v>76</v>
      </c>
      <c r="F766" t="str">
        <f>"9004922192"</f>
        <v>9004922192</v>
      </c>
      <c r="G766" t="str">
        <f>"9004922192"</f>
        <v>9004922192</v>
      </c>
    </row>
    <row r="767" spans="1:7">
      <c r="A767" t="s">
        <v>87</v>
      </c>
      <c r="B767" t="s">
        <v>34</v>
      </c>
      <c r="C767" t="str">
        <f>"6T48441"</f>
        <v>6T48441</v>
      </c>
      <c r="D767">
        <v>294</v>
      </c>
      <c r="E767" t="s">
        <v>76</v>
      </c>
      <c r="F767" t="str">
        <f>"9004922191"</f>
        <v>9004922191</v>
      </c>
      <c r="G767" t="str">
        <f>"9004922191"</f>
        <v>9004922191</v>
      </c>
    </row>
    <row r="768" spans="1:7">
      <c r="A768" t="s">
        <v>87</v>
      </c>
      <c r="B768" t="s">
        <v>34</v>
      </c>
      <c r="C768" t="str">
        <f>"6T48444"</f>
        <v>6T48444</v>
      </c>
      <c r="D768">
        <v>295</v>
      </c>
      <c r="E768" t="s">
        <v>76</v>
      </c>
      <c r="F768" t="str">
        <f>"26591SC010"</f>
        <v>26591SC010</v>
      </c>
      <c r="G768" t="str">
        <f>"26591SC010"</f>
        <v>26591SC010</v>
      </c>
    </row>
    <row r="769" spans="1:7">
      <c r="A769" t="s">
        <v>87</v>
      </c>
      <c r="B769" t="s">
        <v>34</v>
      </c>
      <c r="C769" t="str">
        <f>"6T48445"</f>
        <v>6T48445</v>
      </c>
      <c r="D769">
        <v>296</v>
      </c>
      <c r="E769" t="s">
        <v>76</v>
      </c>
      <c r="F769" t="str">
        <f>"26591SC000"</f>
        <v>26591SC000</v>
      </c>
      <c r="G769" t="str">
        <f>"26591SC000"</f>
        <v>26591SC000</v>
      </c>
    </row>
    <row r="770" spans="1:7">
      <c r="A770" t="s">
        <v>87</v>
      </c>
      <c r="B770" t="s">
        <v>34</v>
      </c>
      <c r="C770" t="str">
        <f>"6T48447"</f>
        <v>6T48447</v>
      </c>
      <c r="D770">
        <v>297</v>
      </c>
      <c r="E770" t="s">
        <v>76</v>
      </c>
      <c r="F770" t="str">
        <f>"26541XA01A9E"</f>
        <v>26541XA01A9E</v>
      </c>
      <c r="G770" t="str">
        <f>"26541XA01A9E"</f>
        <v>26541XA01A9E</v>
      </c>
    </row>
    <row r="771" spans="1:7">
      <c r="A771" t="s">
        <v>87</v>
      </c>
      <c r="B771" t="s">
        <v>34</v>
      </c>
      <c r="C771" t="str">
        <f>"6T48448"</f>
        <v>6T48448</v>
      </c>
      <c r="D771">
        <v>298</v>
      </c>
      <c r="E771" t="s">
        <v>76</v>
      </c>
      <c r="F771" t="str">
        <f>"26541XA00A"</f>
        <v>26541XA00A</v>
      </c>
      <c r="G771" t="str">
        <f>"26541XA00A"</f>
        <v>26541XA00A</v>
      </c>
    </row>
    <row r="772" spans="1:7">
      <c r="A772" t="s">
        <v>87</v>
      </c>
      <c r="B772" t="s">
        <v>34</v>
      </c>
      <c r="C772" t="str">
        <f>"6T48461"</f>
        <v>6T48461</v>
      </c>
      <c r="D772">
        <v>299</v>
      </c>
      <c r="E772" t="s">
        <v>66</v>
      </c>
      <c r="F772" t="str">
        <f>"12841242"</f>
        <v>12841242</v>
      </c>
      <c r="G772" t="str">
        <f>"12841242"</f>
        <v>12841242</v>
      </c>
    </row>
    <row r="773" spans="1:7">
      <c r="A773" t="s">
        <v>87</v>
      </c>
      <c r="B773" t="s">
        <v>34</v>
      </c>
      <c r="C773" t="str">
        <f>"6T48470"</f>
        <v>6T48470</v>
      </c>
      <c r="D773">
        <v>300</v>
      </c>
      <c r="E773" t="s">
        <v>80</v>
      </c>
      <c r="F773" t="str">
        <f>"5158077K00"</f>
        <v>5158077K00</v>
      </c>
      <c r="G773" t="str">
        <f>"5158077K00"</f>
        <v>5158077K00</v>
      </c>
    </row>
    <row r="774" spans="1:7">
      <c r="A774" t="s">
        <v>87</v>
      </c>
      <c r="B774" t="s">
        <v>34</v>
      </c>
      <c r="C774" t="str">
        <f>"6T48471"</f>
        <v>6T48471</v>
      </c>
      <c r="D774">
        <v>301</v>
      </c>
      <c r="E774" t="s">
        <v>80</v>
      </c>
      <c r="F774" t="str">
        <f>"5157077K00"</f>
        <v>5157077K00</v>
      </c>
      <c r="G774" t="str">
        <f>"5157077K00"</f>
        <v>5157077K00</v>
      </c>
    </row>
    <row r="775" spans="1:7">
      <c r="A775" t="s">
        <v>87</v>
      </c>
      <c r="B775" t="s">
        <v>34</v>
      </c>
      <c r="C775" t="str">
        <f>"6T48478"</f>
        <v>6T48478</v>
      </c>
      <c r="D775">
        <v>302</v>
      </c>
      <c r="E775" t="s">
        <v>22</v>
      </c>
      <c r="F775" t="str">
        <f>"31305080"</f>
        <v>31305080</v>
      </c>
      <c r="G775" t="str">
        <f>"31305080"</f>
        <v>31305080</v>
      </c>
    </row>
    <row r="776" spans="1:7">
      <c r="A776" t="s">
        <v>87</v>
      </c>
      <c r="B776" t="s">
        <v>34</v>
      </c>
      <c r="C776" t="str">
        <f>"6T48479"</f>
        <v>6T48479</v>
      </c>
      <c r="D776">
        <v>303</v>
      </c>
      <c r="E776" t="s">
        <v>22</v>
      </c>
      <c r="F776" t="str">
        <f>"31317431"</f>
        <v>31317431</v>
      </c>
      <c r="G776" t="str">
        <f>"31317431"</f>
        <v>31317431</v>
      </c>
    </row>
    <row r="777" spans="1:7">
      <c r="A777" t="s">
        <v>87</v>
      </c>
      <c r="B777" t="s">
        <v>34</v>
      </c>
      <c r="C777" t="str">
        <f>"6T48480"</f>
        <v>6T48480</v>
      </c>
      <c r="D777">
        <v>304</v>
      </c>
      <c r="E777" t="s">
        <v>22</v>
      </c>
      <c r="F777" t="str">
        <f>"31317430"</f>
        <v>31317430</v>
      </c>
      <c r="G777" t="str">
        <f>"31317430"</f>
        <v>31317430</v>
      </c>
    </row>
    <row r="778" spans="1:7">
      <c r="A778" t="s">
        <v>87</v>
      </c>
      <c r="B778" t="s">
        <v>34</v>
      </c>
      <c r="C778" t="str">
        <f>"6T48482"</f>
        <v>6T48482</v>
      </c>
      <c r="D778">
        <v>305</v>
      </c>
      <c r="E778" t="s">
        <v>22</v>
      </c>
      <c r="F778" t="str">
        <f>"31261708"</f>
        <v>31261708</v>
      </c>
      <c r="G778" t="str">
        <f>"31261708"</f>
        <v>31261708</v>
      </c>
    </row>
    <row r="779" spans="1:7">
      <c r="A779" t="s">
        <v>87</v>
      </c>
      <c r="B779" t="s">
        <v>34</v>
      </c>
      <c r="C779" t="str">
        <f>"6T48483"</f>
        <v>6T48483</v>
      </c>
      <c r="D779">
        <v>306</v>
      </c>
      <c r="E779" t="s">
        <v>22</v>
      </c>
      <c r="F779" t="str">
        <f>"31261882"</f>
        <v>31261882</v>
      </c>
      <c r="G779" t="str">
        <f>"31261882"</f>
        <v>31261882</v>
      </c>
    </row>
    <row r="780" spans="1:7">
      <c r="A780" t="s">
        <v>87</v>
      </c>
      <c r="B780" t="s">
        <v>34</v>
      </c>
      <c r="C780" t="str">
        <f>"6T48483"</f>
        <v>6T48483</v>
      </c>
      <c r="D780">
        <v>306</v>
      </c>
      <c r="E780" t="s">
        <v>22</v>
      </c>
      <c r="F780" t="str">
        <f>"30793632"</f>
        <v>30793632</v>
      </c>
      <c r="G780" t="str">
        <f>"30793632"</f>
        <v>30793632</v>
      </c>
    </row>
    <row r="781" spans="1:7">
      <c r="A781" t="s">
        <v>87</v>
      </c>
      <c r="B781" t="s">
        <v>34</v>
      </c>
      <c r="C781" t="str">
        <f>"6T48483"</f>
        <v>6T48483</v>
      </c>
      <c r="D781">
        <v>306</v>
      </c>
      <c r="E781" t="s">
        <v>22</v>
      </c>
      <c r="F781" t="str">
        <f>"30714483"</f>
        <v>30714483</v>
      </c>
      <c r="G781" t="str">
        <f>"30714483"</f>
        <v>30714483</v>
      </c>
    </row>
    <row r="782" spans="1:7">
      <c r="A782" t="s">
        <v>87</v>
      </c>
      <c r="B782" t="s">
        <v>34</v>
      </c>
      <c r="C782" t="str">
        <f>"6T48490"</f>
        <v>6T48490</v>
      </c>
      <c r="D782">
        <v>307</v>
      </c>
      <c r="E782" t="s">
        <v>69</v>
      </c>
      <c r="F782" t="str">
        <f>"66055841"</f>
        <v>66055841</v>
      </c>
      <c r="G782" t="str">
        <f>"66055841"</f>
        <v>66055841</v>
      </c>
    </row>
    <row r="783" spans="1:7">
      <c r="A783" t="s">
        <v>87</v>
      </c>
      <c r="B783" t="s">
        <v>34</v>
      </c>
      <c r="C783" t="str">
        <f>"6T48491"</f>
        <v>6T48491</v>
      </c>
      <c r="D783">
        <v>308</v>
      </c>
      <c r="E783" t="s">
        <v>69</v>
      </c>
      <c r="F783" t="str">
        <f>"46211EB01A"</f>
        <v>46211EB01A</v>
      </c>
      <c r="G783" t="str">
        <f>"46211EB01A"</f>
        <v>46211EB01A</v>
      </c>
    </row>
    <row r="784" spans="1:7">
      <c r="A784" t="s">
        <v>87</v>
      </c>
      <c r="B784" t="s">
        <v>34</v>
      </c>
      <c r="C784" t="str">
        <f>"6T48492"</f>
        <v>6T48492</v>
      </c>
      <c r="D784">
        <v>309</v>
      </c>
      <c r="E784" t="s">
        <v>69</v>
      </c>
      <c r="F784" t="str">
        <f>"46210EB01A"</f>
        <v>46210EB01A</v>
      </c>
      <c r="G784" t="str">
        <f>"46210EB01A"</f>
        <v>46210EB01A</v>
      </c>
    </row>
    <row r="785" spans="1:7">
      <c r="A785" t="s">
        <v>87</v>
      </c>
      <c r="B785" t="s">
        <v>34</v>
      </c>
      <c r="C785" t="str">
        <f>"6T48493"</f>
        <v>6T48493</v>
      </c>
      <c r="D785">
        <v>310</v>
      </c>
      <c r="E785" t="s">
        <v>69</v>
      </c>
      <c r="F785" t="str">
        <f>"46210JG01B"</f>
        <v>46210JG01B</v>
      </c>
      <c r="G785" t="str">
        <f>"46210JG01B"</f>
        <v>46210JG01B</v>
      </c>
    </row>
    <row r="786" spans="1:7">
      <c r="A786" t="s">
        <v>87</v>
      </c>
      <c r="B786" t="s">
        <v>34</v>
      </c>
      <c r="C786" t="str">
        <f>"6T48494"</f>
        <v>6T48494</v>
      </c>
      <c r="D786">
        <v>311</v>
      </c>
      <c r="E786" t="s">
        <v>69</v>
      </c>
      <c r="F786" t="str">
        <f>"46210JG01A"</f>
        <v>46210JG01A</v>
      </c>
      <c r="G786" t="str">
        <f>"46210JG01A"</f>
        <v>46210JG01A</v>
      </c>
    </row>
    <row r="787" spans="1:7">
      <c r="A787" t="s">
        <v>87</v>
      </c>
      <c r="B787" t="s">
        <v>34</v>
      </c>
      <c r="C787" t="str">
        <f>"6T48495"</f>
        <v>6T48495</v>
      </c>
      <c r="D787">
        <v>312</v>
      </c>
      <c r="E787" t="s">
        <v>69</v>
      </c>
      <c r="F787" t="str">
        <f>"46210JG013"</f>
        <v>46210JG013</v>
      </c>
      <c r="G787" t="str">
        <f>"46210JG013"</f>
        <v>46210JG013</v>
      </c>
    </row>
    <row r="788" spans="1:7">
      <c r="A788" t="s">
        <v>87</v>
      </c>
      <c r="B788" t="s">
        <v>34</v>
      </c>
      <c r="C788" t="str">
        <f>"6T48496"</f>
        <v>6T48496</v>
      </c>
      <c r="D788">
        <v>313</v>
      </c>
      <c r="E788" t="s">
        <v>69</v>
      </c>
      <c r="F788" t="str">
        <f>"46210JG012"</f>
        <v>46210JG012</v>
      </c>
      <c r="G788" t="str">
        <f>"46210JG012"</f>
        <v>46210JG012</v>
      </c>
    </row>
    <row r="789" spans="1:7">
      <c r="A789" t="s">
        <v>87</v>
      </c>
      <c r="B789" t="s">
        <v>34</v>
      </c>
      <c r="C789" t="str">
        <f>"6T48501"</f>
        <v>6T48501</v>
      </c>
      <c r="D789">
        <v>314</v>
      </c>
      <c r="E789" t="s">
        <v>69</v>
      </c>
      <c r="F789" t="str">
        <f>"46210EM01B"</f>
        <v>46210EM01B</v>
      </c>
      <c r="G789" t="str">
        <f>"46210EM01B"</f>
        <v>46210EM01B</v>
      </c>
    </row>
    <row r="790" spans="1:7">
      <c r="A790" t="s">
        <v>87</v>
      </c>
      <c r="B790" t="s">
        <v>34</v>
      </c>
      <c r="C790" t="str">
        <f>"6T48502"</f>
        <v>6T48502</v>
      </c>
      <c r="D790">
        <v>315</v>
      </c>
      <c r="E790" t="s">
        <v>69</v>
      </c>
      <c r="F790" t="str">
        <f>"46210EM01A"</f>
        <v>46210EM01A</v>
      </c>
      <c r="G790" t="str">
        <f>"46210EM01A"</f>
        <v>46210EM01A</v>
      </c>
    </row>
    <row r="791" spans="1:7">
      <c r="A791" t="s">
        <v>87</v>
      </c>
      <c r="B791" t="s">
        <v>34</v>
      </c>
      <c r="C791" t="str">
        <f>"6T48505"</f>
        <v>6T48505</v>
      </c>
      <c r="D791">
        <v>316</v>
      </c>
      <c r="E791" t="s">
        <v>69</v>
      </c>
      <c r="F791" t="str">
        <f>"462014A00E"</f>
        <v>462014A00E</v>
      </c>
      <c r="G791" t="str">
        <f>"462014A00E"</f>
        <v>462014A00E</v>
      </c>
    </row>
    <row r="792" spans="1:7">
      <c r="A792" t="s">
        <v>87</v>
      </c>
      <c r="B792" t="s">
        <v>34</v>
      </c>
      <c r="C792" t="str">
        <f>"6T48505"</f>
        <v>6T48505</v>
      </c>
      <c r="D792">
        <v>316</v>
      </c>
      <c r="E792" t="s">
        <v>69</v>
      </c>
      <c r="F792" t="str">
        <f>"462014A00D"</f>
        <v>462014A00D</v>
      </c>
      <c r="G792" t="str">
        <f>"462014A00D"</f>
        <v>462014A00D</v>
      </c>
    </row>
    <row r="793" spans="1:7">
      <c r="A793" t="s">
        <v>87</v>
      </c>
      <c r="B793" t="s">
        <v>34</v>
      </c>
      <c r="C793" t="str">
        <f>"6T48508"</f>
        <v>6T48508</v>
      </c>
      <c r="D793">
        <v>317</v>
      </c>
      <c r="E793" t="s">
        <v>69</v>
      </c>
      <c r="F793" t="str">
        <f>"462111KK0A"</f>
        <v>462111KK0A</v>
      </c>
      <c r="G793" t="str">
        <f>"462111KK0A"</f>
        <v>462111KK0A</v>
      </c>
    </row>
    <row r="794" spans="1:7">
      <c r="A794" t="s">
        <v>87</v>
      </c>
      <c r="B794" t="s">
        <v>34</v>
      </c>
      <c r="C794" t="str">
        <f>"6T48509"</f>
        <v>6T48509</v>
      </c>
      <c r="D794">
        <v>318</v>
      </c>
      <c r="E794" t="s">
        <v>69</v>
      </c>
      <c r="F794" t="str">
        <f>"462101KK0A"</f>
        <v>462101KK0A</v>
      </c>
      <c r="G794" t="str">
        <f>"462101KK0A"</f>
        <v>462101KK0A</v>
      </c>
    </row>
    <row r="795" spans="1:7">
      <c r="A795" t="s">
        <v>87</v>
      </c>
      <c r="B795" t="s">
        <v>34</v>
      </c>
      <c r="C795" t="str">
        <f>"6T48510"</f>
        <v>6T48510</v>
      </c>
      <c r="D795">
        <v>319</v>
      </c>
      <c r="E795" t="s">
        <v>69</v>
      </c>
      <c r="F795" t="str">
        <f>"462111HJ0B"</f>
        <v>462111HJ0B</v>
      </c>
      <c r="G795" t="str">
        <f>"462111HJ0B"</f>
        <v>462111HJ0B</v>
      </c>
    </row>
    <row r="796" spans="1:7">
      <c r="A796" t="s">
        <v>87</v>
      </c>
      <c r="B796" t="s">
        <v>34</v>
      </c>
      <c r="C796" t="str">
        <f>"6T48511"</f>
        <v>6T48511</v>
      </c>
      <c r="D796">
        <v>320</v>
      </c>
      <c r="E796" t="s">
        <v>69</v>
      </c>
      <c r="F796" t="str">
        <f>"462101HJ0B"</f>
        <v>462101HJ0B</v>
      </c>
      <c r="G796" t="str">
        <f>"462101HJ0B"</f>
        <v>462101HJ0B</v>
      </c>
    </row>
    <row r="797" spans="1:7">
      <c r="A797" t="s">
        <v>87</v>
      </c>
      <c r="B797" t="s">
        <v>34</v>
      </c>
      <c r="C797" t="str">
        <f t="shared" ref="C797:C802" si="32">"6T48512"</f>
        <v>6T48512</v>
      </c>
      <c r="D797">
        <v>321</v>
      </c>
      <c r="E797" t="s">
        <v>39</v>
      </c>
      <c r="F797" t="str">
        <f>"4808600"</f>
        <v>4808600</v>
      </c>
      <c r="G797" t="str">
        <f>"4808600"</f>
        <v>4808600</v>
      </c>
    </row>
    <row r="798" spans="1:7">
      <c r="A798" t="s">
        <v>87</v>
      </c>
      <c r="B798" t="s">
        <v>34</v>
      </c>
      <c r="C798" t="str">
        <f t="shared" si="32"/>
        <v>6T48512</v>
      </c>
      <c r="D798">
        <v>321</v>
      </c>
      <c r="E798" t="s">
        <v>39</v>
      </c>
      <c r="F798" t="str">
        <f>"96625949"</f>
        <v>96625949</v>
      </c>
      <c r="G798" t="str">
        <f>"96625949"</f>
        <v>96625949</v>
      </c>
    </row>
    <row r="799" spans="1:7">
      <c r="A799" t="s">
        <v>87</v>
      </c>
      <c r="B799" t="s">
        <v>34</v>
      </c>
      <c r="C799" t="str">
        <f t="shared" si="32"/>
        <v>6T48512</v>
      </c>
      <c r="D799">
        <v>321</v>
      </c>
      <c r="E799" t="s">
        <v>39</v>
      </c>
      <c r="F799" t="str">
        <f>"95477364"</f>
        <v>95477364</v>
      </c>
      <c r="G799" t="str">
        <f>"95477364"</f>
        <v>95477364</v>
      </c>
    </row>
    <row r="800" spans="1:7">
      <c r="A800" t="s">
        <v>87</v>
      </c>
      <c r="B800" t="s">
        <v>34</v>
      </c>
      <c r="C800" t="str">
        <f t="shared" si="32"/>
        <v>6T48512</v>
      </c>
      <c r="D800">
        <v>321</v>
      </c>
      <c r="E800" t="s">
        <v>67</v>
      </c>
      <c r="F800" t="str">
        <f>"96625949"</f>
        <v>96625949</v>
      </c>
      <c r="G800" t="str">
        <f>"96625949"</f>
        <v>96625949</v>
      </c>
    </row>
    <row r="801" spans="1:7">
      <c r="A801" t="s">
        <v>87</v>
      </c>
      <c r="B801" t="s">
        <v>34</v>
      </c>
      <c r="C801" t="str">
        <f t="shared" si="32"/>
        <v>6T48512</v>
      </c>
      <c r="D801">
        <v>321</v>
      </c>
      <c r="E801" t="s">
        <v>67</v>
      </c>
      <c r="F801" t="str">
        <f>"95477364"</f>
        <v>95477364</v>
      </c>
      <c r="G801" t="str">
        <f>"95477364"</f>
        <v>95477364</v>
      </c>
    </row>
    <row r="802" spans="1:7">
      <c r="A802" t="s">
        <v>87</v>
      </c>
      <c r="B802" t="s">
        <v>34</v>
      </c>
      <c r="C802" t="str">
        <f t="shared" si="32"/>
        <v>6T48512</v>
      </c>
      <c r="D802">
        <v>321</v>
      </c>
      <c r="E802" t="s">
        <v>67</v>
      </c>
      <c r="F802" t="str">
        <f>"4808600"</f>
        <v>4808600</v>
      </c>
      <c r="G802" t="str">
        <f>"4808600"</f>
        <v>4808600</v>
      </c>
    </row>
    <row r="803" spans="1:7">
      <c r="A803" t="s">
        <v>87</v>
      </c>
      <c r="B803" t="s">
        <v>34</v>
      </c>
      <c r="C803" t="str">
        <f>"6T48513"</f>
        <v>6T48513</v>
      </c>
      <c r="D803">
        <v>322</v>
      </c>
      <c r="E803" t="s">
        <v>39</v>
      </c>
      <c r="F803" t="str">
        <f>"95477363"</f>
        <v>95477363</v>
      </c>
      <c r="G803" t="str">
        <f>"95477363"</f>
        <v>95477363</v>
      </c>
    </row>
    <row r="804" spans="1:7">
      <c r="A804" t="s">
        <v>87</v>
      </c>
      <c r="B804" t="s">
        <v>34</v>
      </c>
      <c r="C804" t="str">
        <f>"6T48513"</f>
        <v>6T48513</v>
      </c>
      <c r="D804">
        <v>322</v>
      </c>
      <c r="E804" t="s">
        <v>39</v>
      </c>
      <c r="F804" t="str">
        <f>"96625950"</f>
        <v>96625950</v>
      </c>
      <c r="G804" t="str">
        <f>"96625950"</f>
        <v>96625950</v>
      </c>
    </row>
    <row r="805" spans="1:7">
      <c r="A805" t="s">
        <v>87</v>
      </c>
      <c r="B805" t="s">
        <v>34</v>
      </c>
      <c r="C805" t="str">
        <f>"6T48513"</f>
        <v>6T48513</v>
      </c>
      <c r="D805">
        <v>322</v>
      </c>
      <c r="E805" t="s">
        <v>67</v>
      </c>
      <c r="F805" t="str">
        <f>"95477363"</f>
        <v>95477363</v>
      </c>
      <c r="G805" t="str">
        <f>"95477363"</f>
        <v>95477363</v>
      </c>
    </row>
    <row r="806" spans="1:7">
      <c r="A806" t="s">
        <v>87</v>
      </c>
      <c r="B806" t="s">
        <v>34</v>
      </c>
      <c r="C806" t="str">
        <f>"6T48513"</f>
        <v>6T48513</v>
      </c>
      <c r="D806">
        <v>322</v>
      </c>
      <c r="E806" t="s">
        <v>67</v>
      </c>
      <c r="F806" t="str">
        <f>"96625950"</f>
        <v>96625950</v>
      </c>
      <c r="G806" t="str">
        <f>"96625950"</f>
        <v>96625950</v>
      </c>
    </row>
    <row r="807" spans="1:7">
      <c r="A807" t="s">
        <v>87</v>
      </c>
      <c r="B807" t="s">
        <v>34</v>
      </c>
      <c r="C807" t="str">
        <f>"6T48514"</f>
        <v>6T48514</v>
      </c>
      <c r="D807">
        <v>323</v>
      </c>
      <c r="E807" t="s">
        <v>39</v>
      </c>
      <c r="F807" t="str">
        <f>"96625919"</f>
        <v>96625919</v>
      </c>
      <c r="G807" t="str">
        <f>"96625919"</f>
        <v>96625919</v>
      </c>
    </row>
    <row r="808" spans="1:7">
      <c r="A808" t="s">
        <v>87</v>
      </c>
      <c r="B808" t="s">
        <v>34</v>
      </c>
      <c r="C808" t="str">
        <f>"6T48514"</f>
        <v>6T48514</v>
      </c>
      <c r="D808">
        <v>323</v>
      </c>
      <c r="E808" t="s">
        <v>67</v>
      </c>
      <c r="F808" t="str">
        <f>"96625919"</f>
        <v>96625919</v>
      </c>
      <c r="G808" t="str">
        <f>"96625919"</f>
        <v>96625919</v>
      </c>
    </row>
    <row r="809" spans="1:7">
      <c r="A809" t="s">
        <v>87</v>
      </c>
      <c r="B809" t="s">
        <v>34</v>
      </c>
      <c r="C809" t="str">
        <f>"6T48515"</f>
        <v>6T48515</v>
      </c>
      <c r="D809">
        <v>324</v>
      </c>
      <c r="E809" t="s">
        <v>39</v>
      </c>
      <c r="F809" t="str">
        <f>"96625920"</f>
        <v>96625920</v>
      </c>
      <c r="G809" t="str">
        <f>"96625920"</f>
        <v>96625920</v>
      </c>
    </row>
    <row r="810" spans="1:7">
      <c r="A810" t="s">
        <v>87</v>
      </c>
      <c r="B810" t="s">
        <v>34</v>
      </c>
      <c r="C810" t="str">
        <f>"6T48515"</f>
        <v>6T48515</v>
      </c>
      <c r="D810">
        <v>324</v>
      </c>
      <c r="E810" t="s">
        <v>67</v>
      </c>
      <c r="F810" t="str">
        <f>"96625920"</f>
        <v>96625920</v>
      </c>
      <c r="G810" t="str">
        <f>"96625920"</f>
        <v>96625920</v>
      </c>
    </row>
    <row r="811" spans="1:7">
      <c r="A811" t="s">
        <v>87</v>
      </c>
      <c r="B811" t="s">
        <v>34</v>
      </c>
      <c r="C811" t="str">
        <f t="shared" ref="C811:C816" si="33">"6T48516"</f>
        <v>6T48516</v>
      </c>
      <c r="D811">
        <v>325</v>
      </c>
      <c r="E811" t="s">
        <v>63</v>
      </c>
      <c r="F811" t="str">
        <f>"564016"</f>
        <v>564016</v>
      </c>
      <c r="G811" t="str">
        <f>"564016"</f>
        <v>564016</v>
      </c>
    </row>
    <row r="812" spans="1:7">
      <c r="A812" t="s">
        <v>87</v>
      </c>
      <c r="B812" t="s">
        <v>34</v>
      </c>
      <c r="C812" t="str">
        <f t="shared" si="33"/>
        <v>6T48516</v>
      </c>
      <c r="D812">
        <v>325</v>
      </c>
      <c r="E812" t="s">
        <v>68</v>
      </c>
      <c r="F812" t="str">
        <f>"12774865"</f>
        <v>12774865</v>
      </c>
      <c r="G812" t="str">
        <f>"12774865"</f>
        <v>12774865</v>
      </c>
    </row>
    <row r="813" spans="1:7">
      <c r="A813" t="s">
        <v>87</v>
      </c>
      <c r="B813" t="s">
        <v>34</v>
      </c>
      <c r="C813" t="str">
        <f t="shared" si="33"/>
        <v>6T48516</v>
      </c>
      <c r="D813">
        <v>325</v>
      </c>
      <c r="E813" t="s">
        <v>39</v>
      </c>
      <c r="F813" t="str">
        <f>"13336917"</f>
        <v>13336917</v>
      </c>
      <c r="G813" t="str">
        <f>"13336917"</f>
        <v>13336917</v>
      </c>
    </row>
    <row r="814" spans="1:7">
      <c r="A814" t="s">
        <v>87</v>
      </c>
      <c r="B814" t="s">
        <v>34</v>
      </c>
      <c r="C814" t="str">
        <f t="shared" si="33"/>
        <v>6T48516</v>
      </c>
      <c r="D814">
        <v>325</v>
      </c>
      <c r="E814" t="s">
        <v>39</v>
      </c>
      <c r="F814" t="str">
        <f>"12774865"</f>
        <v>12774865</v>
      </c>
      <c r="G814" t="str">
        <f>"12774865"</f>
        <v>12774865</v>
      </c>
    </row>
    <row r="815" spans="1:7">
      <c r="A815" t="s">
        <v>87</v>
      </c>
      <c r="B815" t="s">
        <v>34</v>
      </c>
      <c r="C815" t="str">
        <f t="shared" si="33"/>
        <v>6T48516</v>
      </c>
      <c r="D815">
        <v>325</v>
      </c>
      <c r="E815" t="s">
        <v>67</v>
      </c>
      <c r="F815" t="str">
        <f>"13336917"</f>
        <v>13336917</v>
      </c>
      <c r="G815" t="str">
        <f>"13336917"</f>
        <v>13336917</v>
      </c>
    </row>
    <row r="816" spans="1:7">
      <c r="A816" t="s">
        <v>87</v>
      </c>
      <c r="B816" t="s">
        <v>34</v>
      </c>
      <c r="C816" t="str">
        <f t="shared" si="33"/>
        <v>6T48516</v>
      </c>
      <c r="D816">
        <v>325</v>
      </c>
      <c r="E816" t="s">
        <v>67</v>
      </c>
      <c r="F816" t="str">
        <f>"12774865"</f>
        <v>12774865</v>
      </c>
      <c r="G816" t="str">
        <f>"12774865"</f>
        <v>12774865</v>
      </c>
    </row>
    <row r="817" spans="1:7">
      <c r="A817" t="s">
        <v>87</v>
      </c>
      <c r="B817" t="s">
        <v>34</v>
      </c>
      <c r="C817" t="str">
        <f>"6T48518"</f>
        <v>6T48518</v>
      </c>
      <c r="D817">
        <v>326</v>
      </c>
      <c r="E817" t="s">
        <v>62</v>
      </c>
      <c r="F817" t="str">
        <f>"LR006689"</f>
        <v>LR006689</v>
      </c>
      <c r="G817" t="str">
        <f>"LR006689"</f>
        <v>LR006689</v>
      </c>
    </row>
    <row r="818" spans="1:7">
      <c r="A818" t="s">
        <v>87</v>
      </c>
      <c r="B818" t="s">
        <v>34</v>
      </c>
      <c r="C818" t="str">
        <f>"6T48522"</f>
        <v>6T48522</v>
      </c>
      <c r="D818">
        <v>327</v>
      </c>
      <c r="E818" t="s">
        <v>56</v>
      </c>
      <c r="F818" t="str">
        <f>"4383850"</f>
        <v>4383850</v>
      </c>
      <c r="G818" t="str">
        <f>"4383850"</f>
        <v>4383850</v>
      </c>
    </row>
    <row r="819" spans="1:7">
      <c r="A819" t="s">
        <v>87</v>
      </c>
      <c r="B819" t="s">
        <v>34</v>
      </c>
      <c r="C819" t="str">
        <f>"6T48531"</f>
        <v>6T48531</v>
      </c>
      <c r="D819">
        <v>328</v>
      </c>
      <c r="E819" t="s">
        <v>56</v>
      </c>
      <c r="F819" t="str">
        <f>"4683791AC"</f>
        <v>4683791AC</v>
      </c>
      <c r="G819" t="str">
        <f>"4683791AC"</f>
        <v>4683791AC</v>
      </c>
    </row>
    <row r="820" spans="1:7">
      <c r="A820" t="s">
        <v>87</v>
      </c>
      <c r="B820" t="s">
        <v>34</v>
      </c>
      <c r="C820" t="str">
        <f>"6T48537"</f>
        <v>6T48537</v>
      </c>
      <c r="D820">
        <v>329</v>
      </c>
      <c r="E820" t="s">
        <v>40</v>
      </c>
      <c r="F820" t="str">
        <f>"587314H000"</f>
        <v>587314H000</v>
      </c>
      <c r="G820" t="str">
        <f>"587314H000"</f>
        <v>587314H000</v>
      </c>
    </row>
    <row r="821" spans="1:7">
      <c r="A821" t="s">
        <v>87</v>
      </c>
      <c r="B821" t="s">
        <v>34</v>
      </c>
      <c r="C821" t="str">
        <f>"6T48538"</f>
        <v>6T48538</v>
      </c>
      <c r="D821">
        <v>330</v>
      </c>
      <c r="E821" t="s">
        <v>40</v>
      </c>
      <c r="F821" t="str">
        <f>"587324H000"</f>
        <v>587324H000</v>
      </c>
      <c r="G821" t="str">
        <f>"587324H000"</f>
        <v>587324H000</v>
      </c>
    </row>
    <row r="822" spans="1:7">
      <c r="A822" t="s">
        <v>87</v>
      </c>
      <c r="B822" t="s">
        <v>34</v>
      </c>
      <c r="C822" t="str">
        <f>"6T48539"</f>
        <v>6T48539</v>
      </c>
      <c r="D822">
        <v>331</v>
      </c>
      <c r="E822" t="s">
        <v>40</v>
      </c>
      <c r="F822" t="str">
        <f>"587384H730"</f>
        <v>587384H730</v>
      </c>
      <c r="G822" t="str">
        <f>"587384H730"</f>
        <v>587384H730</v>
      </c>
    </row>
    <row r="823" spans="1:7">
      <c r="A823" t="s">
        <v>87</v>
      </c>
      <c r="B823" t="s">
        <v>34</v>
      </c>
      <c r="C823" t="str">
        <f>"6T48541"</f>
        <v>6T48541</v>
      </c>
      <c r="D823">
        <v>332</v>
      </c>
      <c r="E823" t="s">
        <v>40</v>
      </c>
      <c r="F823" t="str">
        <f>"587311J000"</f>
        <v>587311J000</v>
      </c>
      <c r="G823" t="str">
        <f>"587311J000"</f>
        <v>587311J000</v>
      </c>
    </row>
    <row r="824" spans="1:7">
      <c r="A824" t="s">
        <v>87</v>
      </c>
      <c r="B824" t="s">
        <v>34</v>
      </c>
      <c r="C824" t="str">
        <f>"6T48542"</f>
        <v>6T48542</v>
      </c>
      <c r="D824">
        <v>333</v>
      </c>
      <c r="E824" t="s">
        <v>40</v>
      </c>
      <c r="F824" t="str">
        <f>"587321J000"</f>
        <v>587321J000</v>
      </c>
      <c r="G824" t="str">
        <f>"587321J000"</f>
        <v>587321J000</v>
      </c>
    </row>
    <row r="825" spans="1:7">
      <c r="A825" t="s">
        <v>87</v>
      </c>
      <c r="B825" t="s">
        <v>34</v>
      </c>
      <c r="C825" t="str">
        <f>"6T48543"</f>
        <v>6T48543</v>
      </c>
      <c r="D825">
        <v>334</v>
      </c>
      <c r="E825" t="s">
        <v>40</v>
      </c>
      <c r="F825" t="str">
        <f>"587371J300"</f>
        <v>587371J300</v>
      </c>
      <c r="G825" t="str">
        <f>"587371J300"</f>
        <v>587371J300</v>
      </c>
    </row>
    <row r="826" spans="1:7">
      <c r="A826" t="s">
        <v>87</v>
      </c>
      <c r="B826" t="s">
        <v>34</v>
      </c>
      <c r="C826" t="str">
        <f>"6T48544"</f>
        <v>6T48544</v>
      </c>
      <c r="D826">
        <v>335</v>
      </c>
      <c r="E826" t="s">
        <v>40</v>
      </c>
      <c r="F826" t="str">
        <f>"587381J300"</f>
        <v>587381J300</v>
      </c>
      <c r="G826" t="str">
        <f>"587381J300"</f>
        <v>587381J300</v>
      </c>
    </row>
    <row r="827" spans="1:7">
      <c r="A827" t="s">
        <v>87</v>
      </c>
      <c r="B827" t="s">
        <v>34</v>
      </c>
      <c r="C827" t="str">
        <f>"6T48545"</f>
        <v>6T48545</v>
      </c>
      <c r="D827">
        <v>336</v>
      </c>
      <c r="E827" t="s">
        <v>40</v>
      </c>
      <c r="F827" t="str">
        <f>"587312L000"</f>
        <v>587312L000</v>
      </c>
      <c r="G827" t="str">
        <f>"587312L000"</f>
        <v>587312L000</v>
      </c>
    </row>
    <row r="828" spans="1:7">
      <c r="A828" t="s">
        <v>87</v>
      </c>
      <c r="B828" t="s">
        <v>34</v>
      </c>
      <c r="C828" t="str">
        <f>"6T48546"</f>
        <v>6T48546</v>
      </c>
      <c r="D828">
        <v>337</v>
      </c>
      <c r="E828" t="s">
        <v>40</v>
      </c>
      <c r="F828" t="str">
        <f>"587322L000"</f>
        <v>587322L000</v>
      </c>
      <c r="G828" t="str">
        <f>"587322L000"</f>
        <v>587322L000</v>
      </c>
    </row>
    <row r="829" spans="1:7">
      <c r="A829" t="s">
        <v>87</v>
      </c>
      <c r="B829" t="s">
        <v>34</v>
      </c>
      <c r="C829" t="str">
        <f>"6T48548"</f>
        <v>6T48548</v>
      </c>
      <c r="D829">
        <v>338</v>
      </c>
      <c r="E829" t="s">
        <v>40</v>
      </c>
      <c r="F829" t="str">
        <f>"587312S100"</f>
        <v>587312S100</v>
      </c>
      <c r="G829" t="str">
        <f>"587312S100"</f>
        <v>587312S100</v>
      </c>
    </row>
    <row r="830" spans="1:7">
      <c r="A830" t="s">
        <v>87</v>
      </c>
      <c r="B830" t="s">
        <v>34</v>
      </c>
      <c r="C830" t="str">
        <f>"6T48549"</f>
        <v>6T48549</v>
      </c>
      <c r="D830">
        <v>339</v>
      </c>
      <c r="E830" t="s">
        <v>40</v>
      </c>
      <c r="F830" t="str">
        <f>"587322S100"</f>
        <v>587322S100</v>
      </c>
      <c r="G830" t="str">
        <f>"587322S100"</f>
        <v>587322S100</v>
      </c>
    </row>
    <row r="831" spans="1:7">
      <c r="A831" t="s">
        <v>87</v>
      </c>
      <c r="B831" t="s">
        <v>34</v>
      </c>
      <c r="C831" t="str">
        <f>"6T48550"</f>
        <v>6T48550</v>
      </c>
      <c r="D831">
        <v>340</v>
      </c>
      <c r="E831" t="s">
        <v>40</v>
      </c>
      <c r="F831" t="str">
        <f>"587372S100"</f>
        <v>587372S100</v>
      </c>
      <c r="G831" t="str">
        <f>"587372S100"</f>
        <v>587372S100</v>
      </c>
    </row>
    <row r="832" spans="1:7">
      <c r="A832" t="s">
        <v>87</v>
      </c>
      <c r="B832" t="s">
        <v>34</v>
      </c>
      <c r="C832" t="str">
        <f>"6T48551"</f>
        <v>6T48551</v>
      </c>
      <c r="D832">
        <v>341</v>
      </c>
      <c r="E832" t="s">
        <v>40</v>
      </c>
      <c r="F832" t="str">
        <f>"587382S100"</f>
        <v>587382S100</v>
      </c>
      <c r="G832" t="str">
        <f>"587382S100"</f>
        <v>587382S100</v>
      </c>
    </row>
    <row r="833" spans="1:7">
      <c r="A833" t="s">
        <v>87</v>
      </c>
      <c r="B833" t="s">
        <v>34</v>
      </c>
      <c r="C833" t="str">
        <f>"6T48558"</f>
        <v>6T48558</v>
      </c>
      <c r="D833">
        <v>342</v>
      </c>
      <c r="E833" t="s">
        <v>38</v>
      </c>
      <c r="F833" t="str">
        <f>"587313E200"</f>
        <v>587313E200</v>
      </c>
      <c r="G833" t="str">
        <f>"587313E200"</f>
        <v>587313E200</v>
      </c>
    </row>
    <row r="834" spans="1:7">
      <c r="A834" t="s">
        <v>87</v>
      </c>
      <c r="B834" t="s">
        <v>34</v>
      </c>
      <c r="C834" t="str">
        <f>"6T48559"</f>
        <v>6T48559</v>
      </c>
      <c r="D834">
        <v>343</v>
      </c>
      <c r="E834" t="s">
        <v>38</v>
      </c>
      <c r="F834" t="str">
        <f>"587323E200"</f>
        <v>587323E200</v>
      </c>
      <c r="G834" t="str">
        <f>"587323E200"</f>
        <v>587323E200</v>
      </c>
    </row>
    <row r="835" spans="1:7">
      <c r="A835" t="s">
        <v>87</v>
      </c>
      <c r="B835" t="s">
        <v>34</v>
      </c>
      <c r="C835" t="str">
        <f>"6T48560"</f>
        <v>6T48560</v>
      </c>
      <c r="D835">
        <v>344</v>
      </c>
      <c r="E835" t="s">
        <v>38</v>
      </c>
      <c r="F835" t="str">
        <f>"587313E100"</f>
        <v>587313E100</v>
      </c>
      <c r="G835" t="str">
        <f>"587313E100"</f>
        <v>587313E100</v>
      </c>
    </row>
    <row r="836" spans="1:7">
      <c r="A836" t="s">
        <v>87</v>
      </c>
      <c r="B836" t="s">
        <v>34</v>
      </c>
      <c r="C836" t="str">
        <f>"6T48561"</f>
        <v>6T48561</v>
      </c>
      <c r="D836">
        <v>345</v>
      </c>
      <c r="E836" t="s">
        <v>38</v>
      </c>
      <c r="F836" t="str">
        <f>"587323E100"</f>
        <v>587323E100</v>
      </c>
      <c r="G836" t="str">
        <f>"587323E100"</f>
        <v>587323E100</v>
      </c>
    </row>
    <row r="837" spans="1:7">
      <c r="A837" t="s">
        <v>87</v>
      </c>
      <c r="B837" t="s">
        <v>34</v>
      </c>
      <c r="C837" t="str">
        <f>"6T48583"</f>
        <v>6T48583</v>
      </c>
      <c r="D837">
        <v>346</v>
      </c>
      <c r="E837" t="s">
        <v>53</v>
      </c>
      <c r="F837" t="str">
        <f>"7D0611702B"</f>
        <v>7D0611702B</v>
      </c>
      <c r="G837" t="str">
        <f>"7D0611702B"</f>
        <v>7D0611702B</v>
      </c>
    </row>
    <row r="838" spans="1:7">
      <c r="A838" t="s">
        <v>87</v>
      </c>
      <c r="B838" t="s">
        <v>34</v>
      </c>
      <c r="C838" t="str">
        <f>"6T48585"</f>
        <v>6T48585</v>
      </c>
      <c r="D838">
        <v>347</v>
      </c>
      <c r="E838" t="s">
        <v>41</v>
      </c>
      <c r="F838" t="str">
        <f>"9094702C53"</f>
        <v>9094702C53</v>
      </c>
      <c r="G838" t="str">
        <f>"9094702C53"</f>
        <v>9094702C53</v>
      </c>
    </row>
    <row r="839" spans="1:7">
      <c r="A839" t="s">
        <v>87</v>
      </c>
      <c r="B839" t="s">
        <v>34</v>
      </c>
      <c r="C839" t="str">
        <f>"6T48586"</f>
        <v>6T48586</v>
      </c>
      <c r="D839">
        <v>348</v>
      </c>
      <c r="E839" t="s">
        <v>80</v>
      </c>
      <c r="F839" t="str">
        <f>"5154084C00"</f>
        <v>5154084C00</v>
      </c>
      <c r="G839" t="str">
        <f>"5154084C00"</f>
        <v>5154084C00</v>
      </c>
    </row>
    <row r="840" spans="1:7">
      <c r="A840" t="s">
        <v>87</v>
      </c>
      <c r="B840" t="s">
        <v>34</v>
      </c>
      <c r="C840" t="str">
        <f>"6T48588"</f>
        <v>6T48588</v>
      </c>
      <c r="D840">
        <v>349</v>
      </c>
      <c r="E840" t="s">
        <v>53</v>
      </c>
      <c r="F840" t="str">
        <f>"3D0611701F"</f>
        <v>3D0611701F</v>
      </c>
      <c r="G840" t="str">
        <f>"3D0611701F"</f>
        <v>3D0611701F</v>
      </c>
    </row>
    <row r="841" spans="1:7">
      <c r="A841" t="s">
        <v>87</v>
      </c>
      <c r="B841" t="s">
        <v>34</v>
      </c>
      <c r="C841" t="str">
        <f>"6T48588"</f>
        <v>6T48588</v>
      </c>
      <c r="D841">
        <v>349</v>
      </c>
      <c r="E841" t="s">
        <v>53</v>
      </c>
      <c r="F841" t="str">
        <f>"3D0611701E"</f>
        <v>3D0611701E</v>
      </c>
      <c r="G841" t="str">
        <f>"3D0611701E"</f>
        <v>3D0611701E</v>
      </c>
    </row>
    <row r="842" spans="1:7">
      <c r="A842" t="s">
        <v>87</v>
      </c>
      <c r="B842" t="s">
        <v>34</v>
      </c>
      <c r="C842" t="str">
        <f>"6T48588"</f>
        <v>6T48588</v>
      </c>
      <c r="D842">
        <v>349</v>
      </c>
      <c r="E842" t="s">
        <v>53</v>
      </c>
      <c r="F842" t="str">
        <f>"3D0611701D"</f>
        <v>3D0611701D</v>
      </c>
      <c r="G842" t="str">
        <f>"3D0611701D"</f>
        <v>3D0611701D</v>
      </c>
    </row>
    <row r="843" spans="1:7">
      <c r="A843" t="s">
        <v>87</v>
      </c>
      <c r="B843" t="s">
        <v>34</v>
      </c>
      <c r="C843" t="str">
        <f>"6T48588"</f>
        <v>6T48588</v>
      </c>
      <c r="D843">
        <v>349</v>
      </c>
      <c r="E843" t="s">
        <v>53</v>
      </c>
      <c r="F843" t="str">
        <f>"3D0611701C"</f>
        <v>3D0611701C</v>
      </c>
      <c r="G843" t="str">
        <f>"3D0611701C"</f>
        <v>3D0611701C</v>
      </c>
    </row>
    <row r="844" spans="1:7">
      <c r="A844" t="s">
        <v>87</v>
      </c>
      <c r="B844" t="s">
        <v>34</v>
      </c>
      <c r="C844" t="str">
        <f>"6T48589"</f>
        <v>6T48589</v>
      </c>
      <c r="D844">
        <v>350</v>
      </c>
      <c r="E844" t="s">
        <v>52</v>
      </c>
      <c r="F844" t="str">
        <f t="shared" ref="F844:G847" si="34">"4G0611707E"</f>
        <v>4G0611707E</v>
      </c>
      <c r="G844" t="str">
        <f t="shared" si="34"/>
        <v>4G0611707E</v>
      </c>
    </row>
    <row r="845" spans="1:7">
      <c r="A845" t="s">
        <v>87</v>
      </c>
      <c r="B845" t="s">
        <v>34</v>
      </c>
      <c r="C845" t="str">
        <f>"6T48589"</f>
        <v>6T48589</v>
      </c>
      <c r="D845">
        <v>350</v>
      </c>
      <c r="E845" t="s">
        <v>78</v>
      </c>
      <c r="F845" t="str">
        <f t="shared" si="34"/>
        <v>4G0611707E</v>
      </c>
      <c r="G845" t="str">
        <f t="shared" si="34"/>
        <v>4G0611707E</v>
      </c>
    </row>
    <row r="846" spans="1:7">
      <c r="A846" t="s">
        <v>87</v>
      </c>
      <c r="B846" t="s">
        <v>34</v>
      </c>
      <c r="C846" t="str">
        <f>"6T48589"</f>
        <v>6T48589</v>
      </c>
      <c r="D846">
        <v>350</v>
      </c>
      <c r="E846" t="s">
        <v>79</v>
      </c>
      <c r="F846" t="str">
        <f t="shared" si="34"/>
        <v>4G0611707E</v>
      </c>
      <c r="G846" t="str">
        <f t="shared" si="34"/>
        <v>4G0611707E</v>
      </c>
    </row>
    <row r="847" spans="1:7">
      <c r="A847" t="s">
        <v>87</v>
      </c>
      <c r="B847" t="s">
        <v>34</v>
      </c>
      <c r="C847" t="str">
        <f>"6T48589"</f>
        <v>6T48589</v>
      </c>
      <c r="D847">
        <v>350</v>
      </c>
      <c r="E847" t="s">
        <v>53</v>
      </c>
      <c r="F847" t="str">
        <f t="shared" si="34"/>
        <v>4G0611707E</v>
      </c>
      <c r="G847" t="str">
        <f t="shared" si="34"/>
        <v>4G0611707E</v>
      </c>
    </row>
    <row r="848" spans="1:7">
      <c r="A848" t="s">
        <v>87</v>
      </c>
      <c r="B848" t="s">
        <v>34</v>
      </c>
      <c r="C848" t="str">
        <f t="shared" ref="C848:C853" si="35">"6T48590"</f>
        <v>6T48590</v>
      </c>
      <c r="D848">
        <v>351</v>
      </c>
      <c r="E848" t="s">
        <v>52</v>
      </c>
      <c r="F848" t="str">
        <f>"4G0611775"</f>
        <v>4G0611775</v>
      </c>
      <c r="G848" t="str">
        <f>"4G0611775"</f>
        <v>4G0611775</v>
      </c>
    </row>
    <row r="849" spans="1:7">
      <c r="A849" t="s">
        <v>87</v>
      </c>
      <c r="B849" t="s">
        <v>34</v>
      </c>
      <c r="C849" t="str">
        <f t="shared" si="35"/>
        <v>6T48590</v>
      </c>
      <c r="D849">
        <v>351</v>
      </c>
      <c r="E849" t="s">
        <v>52</v>
      </c>
      <c r="F849" t="str">
        <f>"4G0611775C"</f>
        <v>4G0611775C</v>
      </c>
      <c r="G849" t="str">
        <f>"4G0611775C"</f>
        <v>4G0611775C</v>
      </c>
    </row>
    <row r="850" spans="1:7">
      <c r="A850" t="s">
        <v>87</v>
      </c>
      <c r="B850" t="s">
        <v>34</v>
      </c>
      <c r="C850" t="str">
        <f t="shared" si="35"/>
        <v>6T48590</v>
      </c>
      <c r="D850">
        <v>351</v>
      </c>
      <c r="E850" t="s">
        <v>78</v>
      </c>
      <c r="F850" t="str">
        <f>"4G0611775"</f>
        <v>4G0611775</v>
      </c>
      <c r="G850" t="str">
        <f>"4G0611775"</f>
        <v>4G0611775</v>
      </c>
    </row>
    <row r="851" spans="1:7">
      <c r="A851" t="s">
        <v>87</v>
      </c>
      <c r="B851" t="s">
        <v>34</v>
      </c>
      <c r="C851" t="str">
        <f t="shared" si="35"/>
        <v>6T48590</v>
      </c>
      <c r="D851">
        <v>351</v>
      </c>
      <c r="E851" t="s">
        <v>79</v>
      </c>
      <c r="F851" t="str">
        <f>"4G0611775"</f>
        <v>4G0611775</v>
      </c>
      <c r="G851" t="str">
        <f>"4G0611775"</f>
        <v>4G0611775</v>
      </c>
    </row>
    <row r="852" spans="1:7">
      <c r="A852" t="s">
        <v>87</v>
      </c>
      <c r="B852" t="s">
        <v>34</v>
      </c>
      <c r="C852" t="str">
        <f t="shared" si="35"/>
        <v>6T48590</v>
      </c>
      <c r="D852">
        <v>351</v>
      </c>
      <c r="E852" t="s">
        <v>53</v>
      </c>
      <c r="F852" t="str">
        <f>"4G0611775C"</f>
        <v>4G0611775C</v>
      </c>
      <c r="G852" t="str">
        <f>"4G0611775C"</f>
        <v>4G0611775C</v>
      </c>
    </row>
    <row r="853" spans="1:7">
      <c r="A853" t="s">
        <v>87</v>
      </c>
      <c r="B853" t="s">
        <v>34</v>
      </c>
      <c r="C853" t="str">
        <f t="shared" si="35"/>
        <v>6T48590</v>
      </c>
      <c r="D853">
        <v>351</v>
      </c>
      <c r="E853" t="s">
        <v>53</v>
      </c>
      <c r="F853" t="str">
        <f>"4G0611775"</f>
        <v>4G0611775</v>
      </c>
      <c r="G853" t="str">
        <f>"4G0611775"</f>
        <v>4G0611775</v>
      </c>
    </row>
    <row r="854" spans="1:7">
      <c r="A854" t="s">
        <v>87</v>
      </c>
      <c r="B854" t="s">
        <v>34</v>
      </c>
      <c r="C854" t="str">
        <f>"6T48591"</f>
        <v>6T48591</v>
      </c>
      <c r="D854">
        <v>352</v>
      </c>
      <c r="E854" t="s">
        <v>55</v>
      </c>
      <c r="F854" t="str">
        <f>"34306792254"</f>
        <v>34306792254</v>
      </c>
      <c r="G854" t="str">
        <f>"34306792254"</f>
        <v>34306792254</v>
      </c>
    </row>
    <row r="855" spans="1:7">
      <c r="A855" t="s">
        <v>87</v>
      </c>
      <c r="B855" t="s">
        <v>34</v>
      </c>
      <c r="C855" t="str">
        <f>"6T48592"</f>
        <v>6T48592</v>
      </c>
      <c r="D855">
        <v>353</v>
      </c>
      <c r="E855" t="s">
        <v>55</v>
      </c>
      <c r="F855" t="str">
        <f>"34326775261"</f>
        <v>34326775261</v>
      </c>
      <c r="G855" t="str">
        <f>"34326775261"</f>
        <v>34326775261</v>
      </c>
    </row>
    <row r="856" spans="1:7">
      <c r="A856" t="s">
        <v>87</v>
      </c>
      <c r="B856" t="s">
        <v>34</v>
      </c>
      <c r="C856" t="str">
        <f>"6T48593"</f>
        <v>6T48593</v>
      </c>
      <c r="D856">
        <v>354</v>
      </c>
      <c r="E856" t="s">
        <v>55</v>
      </c>
      <c r="F856" t="str">
        <f>"34326775259"</f>
        <v>34326775259</v>
      </c>
      <c r="G856" t="str">
        <f>"34326775259"</f>
        <v>34326775259</v>
      </c>
    </row>
    <row r="857" spans="1:7">
      <c r="A857" t="s">
        <v>87</v>
      </c>
      <c r="B857" t="s">
        <v>34</v>
      </c>
      <c r="C857" t="str">
        <f>"6T48594"</f>
        <v>6T48594</v>
      </c>
      <c r="D857">
        <v>355</v>
      </c>
      <c r="E857" t="s">
        <v>55</v>
      </c>
      <c r="F857" t="str">
        <f>"34326768124"</f>
        <v>34326768124</v>
      </c>
      <c r="G857" t="str">
        <f>"34326768124"</f>
        <v>34326768124</v>
      </c>
    </row>
    <row r="858" spans="1:7">
      <c r="A858" t="s">
        <v>87</v>
      </c>
      <c r="B858" t="s">
        <v>34</v>
      </c>
      <c r="C858" t="str">
        <f>"6T48595"</f>
        <v>6T48595</v>
      </c>
      <c r="D858">
        <v>356</v>
      </c>
      <c r="E858" t="s">
        <v>55</v>
      </c>
      <c r="F858" t="str">
        <f>"34326789263"</f>
        <v>34326789263</v>
      </c>
      <c r="G858" t="str">
        <f>"34326789263"</f>
        <v>34326789263</v>
      </c>
    </row>
    <row r="859" spans="1:7">
      <c r="A859" t="s">
        <v>87</v>
      </c>
      <c r="B859" t="s">
        <v>34</v>
      </c>
      <c r="C859" t="str">
        <f>"6T48596"</f>
        <v>6T48596</v>
      </c>
      <c r="D859">
        <v>357</v>
      </c>
      <c r="E859" t="s">
        <v>18</v>
      </c>
      <c r="F859" t="str">
        <f>"2464200248"</f>
        <v>2464200248</v>
      </c>
      <c r="G859" t="str">
        <f>"2464200248"</f>
        <v>2464200248</v>
      </c>
    </row>
    <row r="860" spans="1:7">
      <c r="A860" t="s">
        <v>87</v>
      </c>
      <c r="B860" t="s">
        <v>34</v>
      </c>
      <c r="C860" t="str">
        <f>"6T48597"</f>
        <v>6T48597</v>
      </c>
      <c r="D860">
        <v>358</v>
      </c>
      <c r="E860" t="s">
        <v>18</v>
      </c>
      <c r="F860" t="str">
        <f>"2464200148"</f>
        <v>2464200148</v>
      </c>
      <c r="G860" t="str">
        <f>"2464200148"</f>
        <v>2464200148</v>
      </c>
    </row>
    <row r="861" spans="1:7">
      <c r="A861" t="s">
        <v>87</v>
      </c>
      <c r="B861" t="s">
        <v>34</v>
      </c>
      <c r="C861" t="str">
        <f>"6T48598"</f>
        <v>6T48598</v>
      </c>
      <c r="D861">
        <v>359</v>
      </c>
      <c r="E861" t="s">
        <v>18</v>
      </c>
      <c r="F861" t="str">
        <f>"9064280335"</f>
        <v>9064280335</v>
      </c>
      <c r="G861" t="str">
        <f>"9064280335"</f>
        <v>9064280335</v>
      </c>
    </row>
    <row r="862" spans="1:7">
      <c r="A862" t="s">
        <v>87</v>
      </c>
      <c r="B862" t="s">
        <v>34</v>
      </c>
      <c r="C862" t="str">
        <f>"6T48599"</f>
        <v>6T48599</v>
      </c>
      <c r="D862">
        <v>360</v>
      </c>
      <c r="E862" t="s">
        <v>18</v>
      </c>
      <c r="F862" t="str">
        <f>"9064280635"</f>
        <v>9064280635</v>
      </c>
      <c r="G862" t="str">
        <f>"9064280635"</f>
        <v>9064280635</v>
      </c>
    </row>
    <row r="863" spans="1:7">
      <c r="A863" t="s">
        <v>87</v>
      </c>
      <c r="B863" t="s">
        <v>34</v>
      </c>
      <c r="C863" t="str">
        <f>"6T48600"</f>
        <v>6T48600</v>
      </c>
      <c r="D863">
        <v>361</v>
      </c>
      <c r="E863" t="s">
        <v>18</v>
      </c>
      <c r="F863" t="str">
        <f>"9064280835"</f>
        <v>9064280835</v>
      </c>
      <c r="G863" t="str">
        <f>"9064280835"</f>
        <v>9064280835</v>
      </c>
    </row>
    <row r="864" spans="1:7">
      <c r="A864" t="s">
        <v>87</v>
      </c>
      <c r="B864" t="s">
        <v>34</v>
      </c>
      <c r="C864" t="str">
        <f>"6T48601"</f>
        <v>6T48601</v>
      </c>
      <c r="D864">
        <v>362</v>
      </c>
      <c r="E864" t="s">
        <v>61</v>
      </c>
      <c r="F864" t="str">
        <f>"AV612282AC"</f>
        <v>AV612282AC</v>
      </c>
      <c r="G864" t="str">
        <f>"AV612282AC"</f>
        <v>AV612282AC</v>
      </c>
    </row>
    <row r="865" spans="1:7">
      <c r="A865" t="s">
        <v>87</v>
      </c>
      <c r="B865" t="s">
        <v>34</v>
      </c>
      <c r="C865" t="str">
        <f>"6T48601"</f>
        <v>6T48601</v>
      </c>
      <c r="D865">
        <v>362</v>
      </c>
      <c r="E865" t="s">
        <v>61</v>
      </c>
      <c r="F865" t="str">
        <f>"1681131"</f>
        <v>1681131</v>
      </c>
      <c r="G865" t="str">
        <f>"1681131"</f>
        <v>1681131</v>
      </c>
    </row>
    <row r="866" spans="1:7">
      <c r="A866" t="s">
        <v>87</v>
      </c>
      <c r="B866" t="s">
        <v>34</v>
      </c>
      <c r="C866" t="str">
        <f>"6T48602"</f>
        <v>6T48602</v>
      </c>
      <c r="D866">
        <v>363</v>
      </c>
      <c r="E866" t="s">
        <v>61</v>
      </c>
      <c r="F866" t="str">
        <f>"1702987"</f>
        <v>1702987</v>
      </c>
      <c r="G866" t="str">
        <f>"1702987"</f>
        <v>1702987</v>
      </c>
    </row>
    <row r="867" spans="1:7">
      <c r="A867" t="s">
        <v>87</v>
      </c>
      <c r="B867" t="s">
        <v>34</v>
      </c>
      <c r="C867" t="str">
        <f>"6T48602"</f>
        <v>6T48602</v>
      </c>
      <c r="D867">
        <v>363</v>
      </c>
      <c r="E867" t="s">
        <v>61</v>
      </c>
      <c r="F867" t="str">
        <f>"1682504"</f>
        <v>1682504</v>
      </c>
      <c r="G867" t="str">
        <f>"1682504"</f>
        <v>1682504</v>
      </c>
    </row>
    <row r="868" spans="1:7">
      <c r="A868" t="s">
        <v>87</v>
      </c>
      <c r="B868" t="s">
        <v>34</v>
      </c>
      <c r="C868" t="str">
        <f>"6T48602"</f>
        <v>6T48602</v>
      </c>
      <c r="D868">
        <v>363</v>
      </c>
      <c r="E868" t="s">
        <v>61</v>
      </c>
      <c r="F868" t="str">
        <f>"BV612C338BB"</f>
        <v>BV612C338BB</v>
      </c>
      <c r="G868" t="str">
        <f>"BV612C338BB"</f>
        <v>BV612C338BB</v>
      </c>
    </row>
    <row r="869" spans="1:7">
      <c r="A869" t="s">
        <v>87</v>
      </c>
      <c r="B869" t="s">
        <v>34</v>
      </c>
      <c r="C869" t="str">
        <f>"6T48602"</f>
        <v>6T48602</v>
      </c>
      <c r="D869">
        <v>363</v>
      </c>
      <c r="E869" t="s">
        <v>61</v>
      </c>
      <c r="F869" t="str">
        <f>"8V512267AC"</f>
        <v>8V512267AC</v>
      </c>
      <c r="G869" t="str">
        <f>"8V512267AC"</f>
        <v>8V512267AC</v>
      </c>
    </row>
    <row r="870" spans="1:7">
      <c r="A870" t="s">
        <v>87</v>
      </c>
      <c r="B870" t="s">
        <v>34</v>
      </c>
      <c r="C870" t="str">
        <f>"6T48603"</f>
        <v>6T48603</v>
      </c>
      <c r="D870">
        <v>364</v>
      </c>
      <c r="E870" t="s">
        <v>41</v>
      </c>
      <c r="F870" t="str">
        <f>"9094702F93"</f>
        <v>9094702F93</v>
      </c>
      <c r="G870" t="str">
        <f>"9094702F93"</f>
        <v>9094702F93</v>
      </c>
    </row>
    <row r="871" spans="1:7">
      <c r="A871" t="s">
        <v>87</v>
      </c>
      <c r="B871" t="s">
        <v>34</v>
      </c>
      <c r="C871" t="str">
        <f>"6T48603"</f>
        <v>6T48603</v>
      </c>
      <c r="D871">
        <v>364</v>
      </c>
      <c r="E871" t="s">
        <v>41</v>
      </c>
      <c r="F871" t="str">
        <f>"9094702G44"</f>
        <v>9094702G44</v>
      </c>
      <c r="G871" t="str">
        <f>"9094702G44"</f>
        <v>9094702G44</v>
      </c>
    </row>
    <row r="872" spans="1:7">
      <c r="A872" t="s">
        <v>87</v>
      </c>
      <c r="B872" t="s">
        <v>34</v>
      </c>
      <c r="C872" t="str">
        <f>"6T48603"</f>
        <v>6T48603</v>
      </c>
      <c r="D872">
        <v>364</v>
      </c>
      <c r="E872" t="s">
        <v>85</v>
      </c>
      <c r="F872" t="str">
        <f>"9094702F93"</f>
        <v>9094702F93</v>
      </c>
      <c r="G872" t="str">
        <f>"9094702F93"</f>
        <v>9094702F93</v>
      </c>
    </row>
    <row r="873" spans="1:7">
      <c r="A873" t="s">
        <v>87</v>
      </c>
      <c r="B873" t="s">
        <v>34</v>
      </c>
      <c r="C873" t="str">
        <f>"6T48604"</f>
        <v>6T48604</v>
      </c>
      <c r="D873">
        <v>365</v>
      </c>
      <c r="E873" t="s">
        <v>41</v>
      </c>
      <c r="F873" t="str">
        <f>"9094702F92"</f>
        <v>9094702F92</v>
      </c>
      <c r="G873" t="str">
        <f>"9094702F92"</f>
        <v>9094702F92</v>
      </c>
    </row>
    <row r="874" spans="1:7">
      <c r="A874" t="s">
        <v>87</v>
      </c>
      <c r="B874" t="s">
        <v>34</v>
      </c>
      <c r="C874" t="str">
        <f>"6T48604"</f>
        <v>6T48604</v>
      </c>
      <c r="D874">
        <v>365</v>
      </c>
      <c r="E874" t="s">
        <v>85</v>
      </c>
      <c r="F874" t="str">
        <f>"9094702F92"</f>
        <v>9094702F92</v>
      </c>
      <c r="G874" t="str">
        <f>"9094702F92"</f>
        <v>9094702F92</v>
      </c>
    </row>
    <row r="875" spans="1:7">
      <c r="A875" t="s">
        <v>87</v>
      </c>
      <c r="B875" t="s">
        <v>34</v>
      </c>
      <c r="C875" t="str">
        <f>"6T48605"</f>
        <v>6T48605</v>
      </c>
      <c r="D875">
        <v>366</v>
      </c>
      <c r="E875" t="s">
        <v>41</v>
      </c>
      <c r="F875" t="str">
        <f>"9094702G70"</f>
        <v>9094702G70</v>
      </c>
      <c r="G875" t="str">
        <f>"9094702G70"</f>
        <v>9094702G70</v>
      </c>
    </row>
    <row r="876" spans="1:7">
      <c r="A876" t="s">
        <v>87</v>
      </c>
      <c r="B876" t="s">
        <v>34</v>
      </c>
      <c r="C876" t="str">
        <f>"6T48606"</f>
        <v>6T48606</v>
      </c>
      <c r="D876">
        <v>367</v>
      </c>
      <c r="E876" t="s">
        <v>41</v>
      </c>
      <c r="F876" t="str">
        <f>"9094702F95"</f>
        <v>9094702F95</v>
      </c>
      <c r="G876" t="str">
        <f>"9094702F95"</f>
        <v>9094702F95</v>
      </c>
    </row>
    <row r="877" spans="1:7">
      <c r="A877" t="s">
        <v>87</v>
      </c>
      <c r="B877" t="s">
        <v>34</v>
      </c>
      <c r="C877" t="str">
        <f>"6T48607"</f>
        <v>6T48607</v>
      </c>
      <c r="D877">
        <v>368</v>
      </c>
      <c r="E877" t="s">
        <v>41</v>
      </c>
      <c r="F877" t="str">
        <f>"9094702F94"</f>
        <v>9094702F94</v>
      </c>
      <c r="G877" t="str">
        <f>"9094702F94"</f>
        <v>9094702F94</v>
      </c>
    </row>
    <row r="878" spans="1:7">
      <c r="A878" t="s">
        <v>87</v>
      </c>
      <c r="B878" t="s">
        <v>34</v>
      </c>
      <c r="C878" t="str">
        <f>"6T48608"</f>
        <v>6T48608</v>
      </c>
      <c r="D878">
        <v>369</v>
      </c>
      <c r="E878" t="s">
        <v>41</v>
      </c>
      <c r="F878" t="str">
        <f>"9094702E32"</f>
        <v>9094702E32</v>
      </c>
      <c r="G878" t="str">
        <f>"9094702E32"</f>
        <v>9094702E32</v>
      </c>
    </row>
    <row r="879" spans="1:7">
      <c r="A879" t="s">
        <v>87</v>
      </c>
      <c r="B879" t="s">
        <v>34</v>
      </c>
      <c r="C879" t="str">
        <f>"6T48609"</f>
        <v>6T48609</v>
      </c>
      <c r="D879">
        <v>370</v>
      </c>
      <c r="E879" t="s">
        <v>77</v>
      </c>
      <c r="F879" t="str">
        <f>"90947W2010"</f>
        <v>90947W2010</v>
      </c>
      <c r="G879" t="str">
        <f>"90947W2010"</f>
        <v>90947W2010</v>
      </c>
    </row>
    <row r="880" spans="1:7">
      <c r="A880" t="s">
        <v>87</v>
      </c>
      <c r="B880" t="s">
        <v>34</v>
      </c>
      <c r="C880" t="str">
        <f>"6T48609"</f>
        <v>6T48609</v>
      </c>
      <c r="D880">
        <v>370</v>
      </c>
      <c r="E880" t="s">
        <v>41</v>
      </c>
      <c r="F880" t="str">
        <f>"90947W2010"</f>
        <v>90947W2010</v>
      </c>
      <c r="G880" t="str">
        <f>"90947W2010"</f>
        <v>90947W2010</v>
      </c>
    </row>
    <row r="881" spans="1:7">
      <c r="A881" t="s">
        <v>87</v>
      </c>
      <c r="B881" t="s">
        <v>34</v>
      </c>
      <c r="C881" t="str">
        <f>"6T48610"</f>
        <v>6T48610</v>
      </c>
      <c r="D881">
        <v>371</v>
      </c>
      <c r="E881" t="s">
        <v>77</v>
      </c>
      <c r="F881" t="str">
        <f>"90947W2009"</f>
        <v>90947W2009</v>
      </c>
      <c r="G881" t="str">
        <f>"90947W2009"</f>
        <v>90947W2009</v>
      </c>
    </row>
    <row r="882" spans="1:7">
      <c r="A882" t="s">
        <v>87</v>
      </c>
      <c r="B882" t="s">
        <v>34</v>
      </c>
      <c r="C882" t="str">
        <f>"6T48610"</f>
        <v>6T48610</v>
      </c>
      <c r="D882">
        <v>371</v>
      </c>
      <c r="E882" t="s">
        <v>41</v>
      </c>
      <c r="F882" t="str">
        <f>"90947W2009"</f>
        <v>90947W2009</v>
      </c>
      <c r="G882" t="str">
        <f>"90947W2009"</f>
        <v>90947W2009</v>
      </c>
    </row>
    <row r="883" spans="1:7">
      <c r="A883" t="s">
        <v>87</v>
      </c>
      <c r="B883" t="s">
        <v>34</v>
      </c>
      <c r="C883" t="str">
        <f>"6T48611"</f>
        <v>6T48611</v>
      </c>
      <c r="D883">
        <v>372</v>
      </c>
      <c r="E883" t="s">
        <v>73</v>
      </c>
      <c r="F883" t="str">
        <f>"8200735345"</f>
        <v>8200735345</v>
      </c>
      <c r="G883" t="str">
        <f>"8200735345"</f>
        <v>8200735345</v>
      </c>
    </row>
    <row r="884" spans="1:7">
      <c r="A884" t="s">
        <v>87</v>
      </c>
      <c r="B884" t="s">
        <v>34</v>
      </c>
      <c r="C884" t="str">
        <f>"6T48611"</f>
        <v>6T48611</v>
      </c>
      <c r="D884">
        <v>372</v>
      </c>
      <c r="E884" t="s">
        <v>23</v>
      </c>
      <c r="F884" t="str">
        <f>"8200735345"</f>
        <v>8200735345</v>
      </c>
      <c r="G884" t="str">
        <f>"8200735345"</f>
        <v>8200735345</v>
      </c>
    </row>
    <row r="885" spans="1:7">
      <c r="A885" t="s">
        <v>87</v>
      </c>
      <c r="B885" t="s">
        <v>34</v>
      </c>
      <c r="C885" t="str">
        <f>"6T48612"</f>
        <v>6T48612</v>
      </c>
      <c r="D885">
        <v>373</v>
      </c>
      <c r="E885" t="s">
        <v>73</v>
      </c>
      <c r="F885" t="str">
        <f>"462102638R"</f>
        <v>462102638R</v>
      </c>
      <c r="G885" t="str">
        <f>"462102638R"</f>
        <v>462102638R</v>
      </c>
    </row>
    <row r="886" spans="1:7">
      <c r="A886" t="s">
        <v>87</v>
      </c>
      <c r="B886" t="s">
        <v>34</v>
      </c>
      <c r="C886" t="str">
        <f>"6T48612"</f>
        <v>6T48612</v>
      </c>
      <c r="D886">
        <v>373</v>
      </c>
      <c r="E886" t="s">
        <v>73</v>
      </c>
      <c r="F886" t="str">
        <f>"8200735348"</f>
        <v>8200735348</v>
      </c>
      <c r="G886" t="str">
        <f>"8200735348"</f>
        <v>8200735348</v>
      </c>
    </row>
    <row r="887" spans="1:7">
      <c r="A887" t="s">
        <v>87</v>
      </c>
      <c r="B887" t="s">
        <v>34</v>
      </c>
      <c r="C887" t="str">
        <f>"6T48612"</f>
        <v>6T48612</v>
      </c>
      <c r="D887">
        <v>373</v>
      </c>
      <c r="E887" t="s">
        <v>23</v>
      </c>
      <c r="F887" t="str">
        <f>"462102638R"</f>
        <v>462102638R</v>
      </c>
      <c r="G887" t="str">
        <f>"462102638R"</f>
        <v>462102638R</v>
      </c>
    </row>
    <row r="888" spans="1:7">
      <c r="A888" t="s">
        <v>87</v>
      </c>
      <c r="B888" t="s">
        <v>34</v>
      </c>
      <c r="C888" t="str">
        <f>"6T48612"</f>
        <v>6T48612</v>
      </c>
      <c r="D888">
        <v>373</v>
      </c>
      <c r="E888" t="s">
        <v>23</v>
      </c>
      <c r="F888" t="str">
        <f>"8200735348"</f>
        <v>8200735348</v>
      </c>
      <c r="G888" t="str">
        <f>"8200735348"</f>
        <v>8200735348</v>
      </c>
    </row>
    <row r="889" spans="1:7">
      <c r="A889" t="s">
        <v>87</v>
      </c>
      <c r="B889" t="s">
        <v>34</v>
      </c>
      <c r="C889" t="str">
        <f>"6T48613"</f>
        <v>6T48613</v>
      </c>
      <c r="D889">
        <v>374</v>
      </c>
      <c r="E889" t="s">
        <v>69</v>
      </c>
      <c r="F889" t="str">
        <f>"46210JG011"</f>
        <v>46210JG011</v>
      </c>
      <c r="G889" t="str">
        <f>"46210JG011"</f>
        <v>46210JG011</v>
      </c>
    </row>
    <row r="890" spans="1:7">
      <c r="A890" t="s">
        <v>87</v>
      </c>
      <c r="B890" t="s">
        <v>34</v>
      </c>
      <c r="C890" t="str">
        <f>"6T48614"</f>
        <v>6T48614</v>
      </c>
      <c r="D890">
        <v>375</v>
      </c>
      <c r="E890" t="s">
        <v>78</v>
      </c>
      <c r="F890" t="str">
        <f t="shared" ref="F890:G892" si="36">"1S0611701"</f>
        <v>1S0611701</v>
      </c>
      <c r="G890" t="str">
        <f t="shared" si="36"/>
        <v>1S0611701</v>
      </c>
    </row>
    <row r="891" spans="1:7">
      <c r="A891" t="s">
        <v>87</v>
      </c>
      <c r="B891" t="s">
        <v>34</v>
      </c>
      <c r="C891" t="str">
        <f>"6T48614"</f>
        <v>6T48614</v>
      </c>
      <c r="D891">
        <v>375</v>
      </c>
      <c r="E891" t="s">
        <v>79</v>
      </c>
      <c r="F891" t="str">
        <f t="shared" si="36"/>
        <v>1S0611701</v>
      </c>
      <c r="G891" t="str">
        <f t="shared" si="36"/>
        <v>1S0611701</v>
      </c>
    </row>
    <row r="892" spans="1:7">
      <c r="A892" t="s">
        <v>87</v>
      </c>
      <c r="B892" t="s">
        <v>34</v>
      </c>
      <c r="C892" t="str">
        <f>"6T48614"</f>
        <v>6T48614</v>
      </c>
      <c r="D892">
        <v>375</v>
      </c>
      <c r="E892" t="s">
        <v>53</v>
      </c>
      <c r="F892" t="str">
        <f t="shared" si="36"/>
        <v>1S0611701</v>
      </c>
      <c r="G892" t="str">
        <f t="shared" si="36"/>
        <v>1S0611701</v>
      </c>
    </row>
    <row r="893" spans="1:7">
      <c r="A893" t="s">
        <v>87</v>
      </c>
      <c r="B893" t="s">
        <v>34</v>
      </c>
      <c r="C893" t="str">
        <f>"6T48615"</f>
        <v>6T48615</v>
      </c>
      <c r="D893">
        <v>376</v>
      </c>
      <c r="E893" t="s">
        <v>78</v>
      </c>
      <c r="F893" t="str">
        <f t="shared" ref="F893:G895" si="37">"1S0611775"</f>
        <v>1S0611775</v>
      </c>
      <c r="G893" t="str">
        <f t="shared" si="37"/>
        <v>1S0611775</v>
      </c>
    </row>
    <row r="894" spans="1:7">
      <c r="A894" t="s">
        <v>87</v>
      </c>
      <c r="B894" t="s">
        <v>34</v>
      </c>
      <c r="C894" t="str">
        <f>"6T48615"</f>
        <v>6T48615</v>
      </c>
      <c r="D894">
        <v>376</v>
      </c>
      <c r="E894" t="s">
        <v>79</v>
      </c>
      <c r="F894" t="str">
        <f t="shared" si="37"/>
        <v>1S0611775</v>
      </c>
      <c r="G894" t="str">
        <f t="shared" si="37"/>
        <v>1S0611775</v>
      </c>
    </row>
    <row r="895" spans="1:7">
      <c r="A895" t="s">
        <v>87</v>
      </c>
      <c r="B895" t="s">
        <v>34</v>
      </c>
      <c r="C895" t="str">
        <f>"6T48615"</f>
        <v>6T48615</v>
      </c>
      <c r="D895">
        <v>376</v>
      </c>
      <c r="E895" t="s">
        <v>53</v>
      </c>
      <c r="F895" t="str">
        <f t="shared" si="37"/>
        <v>1S0611775</v>
      </c>
      <c r="G895" t="str">
        <f t="shared" si="37"/>
        <v>1S0611775</v>
      </c>
    </row>
    <row r="896" spans="1:7">
      <c r="A896" t="s">
        <v>87</v>
      </c>
      <c r="B896" t="s">
        <v>34</v>
      </c>
      <c r="C896" t="str">
        <f>"6T48616"</f>
        <v>6T48616</v>
      </c>
      <c r="D896">
        <v>377</v>
      </c>
      <c r="E896" t="s">
        <v>79</v>
      </c>
      <c r="F896" t="str">
        <f>"3AA611701A"</f>
        <v>3AA611701A</v>
      </c>
      <c r="G896" t="str">
        <f>"3AA611701A"</f>
        <v>3AA611701A</v>
      </c>
    </row>
    <row r="897" spans="1:7">
      <c r="A897" t="s">
        <v>87</v>
      </c>
      <c r="B897" t="s">
        <v>34</v>
      </c>
      <c r="C897" t="str">
        <f>"6T48616"</f>
        <v>6T48616</v>
      </c>
      <c r="D897">
        <v>377</v>
      </c>
      <c r="E897" t="s">
        <v>53</v>
      </c>
      <c r="F897" t="str">
        <f>"3AA611701A"</f>
        <v>3AA611701A</v>
      </c>
      <c r="G897" t="str">
        <f>"3AA611701A"</f>
        <v>3AA611701A</v>
      </c>
    </row>
    <row r="898" spans="1:7">
      <c r="A898" t="s">
        <v>87</v>
      </c>
      <c r="B898" t="s">
        <v>34</v>
      </c>
      <c r="C898" t="str">
        <f>"6T48617"</f>
        <v>6T48617</v>
      </c>
      <c r="D898">
        <v>378</v>
      </c>
      <c r="E898" t="s">
        <v>52</v>
      </c>
      <c r="F898" t="str">
        <f t="shared" ref="F898:G901" si="38">"5Q0611701C"</f>
        <v>5Q0611701C</v>
      </c>
      <c r="G898" t="str">
        <f t="shared" si="38"/>
        <v>5Q0611701C</v>
      </c>
    </row>
    <row r="899" spans="1:7">
      <c r="A899" t="s">
        <v>87</v>
      </c>
      <c r="B899" t="s">
        <v>34</v>
      </c>
      <c r="C899" t="str">
        <f>"6T48617"</f>
        <v>6T48617</v>
      </c>
      <c r="D899">
        <v>378</v>
      </c>
      <c r="E899" t="s">
        <v>78</v>
      </c>
      <c r="F899" t="str">
        <f t="shared" si="38"/>
        <v>5Q0611701C</v>
      </c>
      <c r="G899" t="str">
        <f t="shared" si="38"/>
        <v>5Q0611701C</v>
      </c>
    </row>
    <row r="900" spans="1:7">
      <c r="A900" t="s">
        <v>87</v>
      </c>
      <c r="B900" t="s">
        <v>34</v>
      </c>
      <c r="C900" t="str">
        <f>"6T48617"</f>
        <v>6T48617</v>
      </c>
      <c r="D900">
        <v>378</v>
      </c>
      <c r="E900" t="s">
        <v>79</v>
      </c>
      <c r="F900" t="str">
        <f t="shared" si="38"/>
        <v>5Q0611701C</v>
      </c>
      <c r="G900" t="str">
        <f t="shared" si="38"/>
        <v>5Q0611701C</v>
      </c>
    </row>
    <row r="901" spans="1:7">
      <c r="A901" t="s">
        <v>87</v>
      </c>
      <c r="B901" t="s">
        <v>34</v>
      </c>
      <c r="C901" t="str">
        <f>"6T48617"</f>
        <v>6T48617</v>
      </c>
      <c r="D901">
        <v>378</v>
      </c>
      <c r="E901" t="s">
        <v>53</v>
      </c>
      <c r="F901" t="str">
        <f t="shared" si="38"/>
        <v>5Q0611701C</v>
      </c>
      <c r="G901" t="str">
        <f t="shared" si="38"/>
        <v>5Q0611701C</v>
      </c>
    </row>
    <row r="902" spans="1:7">
      <c r="A902" t="s">
        <v>87</v>
      </c>
      <c r="B902" t="s">
        <v>34</v>
      </c>
      <c r="C902" t="str">
        <f>"6T48618"</f>
        <v>6T48618</v>
      </c>
      <c r="D902">
        <v>379</v>
      </c>
      <c r="E902" t="s">
        <v>78</v>
      </c>
      <c r="F902" t="str">
        <f>"561611701"</f>
        <v>561611701</v>
      </c>
      <c r="G902" t="str">
        <f>"561611701"</f>
        <v>561611701</v>
      </c>
    </row>
    <row r="903" spans="1:7">
      <c r="A903" t="s">
        <v>87</v>
      </c>
      <c r="B903" t="s">
        <v>34</v>
      </c>
      <c r="C903" t="str">
        <f>"6T48618"</f>
        <v>6T48618</v>
      </c>
      <c r="D903">
        <v>379</v>
      </c>
      <c r="E903" t="s">
        <v>53</v>
      </c>
      <c r="F903" t="str">
        <f>"561611701"</f>
        <v>561611701</v>
      </c>
      <c r="G903" t="str">
        <f>"561611701"</f>
        <v>561611701</v>
      </c>
    </row>
    <row r="904" spans="1:7">
      <c r="A904" t="s">
        <v>87</v>
      </c>
      <c r="B904" t="s">
        <v>34</v>
      </c>
      <c r="C904" t="str">
        <f>"6T48619"</f>
        <v>6T48619</v>
      </c>
      <c r="D904">
        <v>380</v>
      </c>
      <c r="E904" t="s">
        <v>53</v>
      </c>
      <c r="F904" t="str">
        <f>"7H8611701"</f>
        <v>7H8611701</v>
      </c>
      <c r="G904" t="str">
        <f>"7H8611701"</f>
        <v>7H8611701</v>
      </c>
    </row>
    <row r="905" spans="1:7">
      <c r="A905" t="s">
        <v>87</v>
      </c>
      <c r="B905" t="s">
        <v>34</v>
      </c>
      <c r="C905" t="str">
        <f>"6T48619"</f>
        <v>6T48619</v>
      </c>
      <c r="D905">
        <v>380</v>
      </c>
      <c r="E905" t="s">
        <v>53</v>
      </c>
      <c r="F905" t="str">
        <f>"7H8611701B"</f>
        <v>7H8611701B</v>
      </c>
      <c r="G905" t="str">
        <f>"7H8611701B"</f>
        <v>7H8611701B</v>
      </c>
    </row>
    <row r="906" spans="1:7">
      <c r="A906" t="s">
        <v>87</v>
      </c>
      <c r="B906" t="s">
        <v>34</v>
      </c>
      <c r="C906" t="str">
        <f>"6T48619"</f>
        <v>6T48619</v>
      </c>
      <c r="D906">
        <v>380</v>
      </c>
      <c r="E906" t="s">
        <v>53</v>
      </c>
      <c r="F906" t="str">
        <f>"7H8611701A"</f>
        <v>7H8611701A</v>
      </c>
      <c r="G906" t="str">
        <f>"7H8611701A"</f>
        <v>7H8611701A</v>
      </c>
    </row>
    <row r="907" spans="1:7">
      <c r="A907" t="s">
        <v>87</v>
      </c>
      <c r="B907" t="s">
        <v>34</v>
      </c>
      <c r="C907" t="str">
        <f>"6T48620"</f>
        <v>6T48620</v>
      </c>
      <c r="D907">
        <v>381</v>
      </c>
      <c r="E907" t="s">
        <v>73</v>
      </c>
      <c r="F907" t="str">
        <f t="shared" ref="F907:G909" si="39">"462108452R"</f>
        <v>462108452R</v>
      </c>
      <c r="G907" t="str">
        <f t="shared" si="39"/>
        <v>462108452R</v>
      </c>
    </row>
    <row r="908" spans="1:7">
      <c r="A908" t="s">
        <v>87</v>
      </c>
      <c r="B908" t="s">
        <v>34</v>
      </c>
      <c r="C908" t="str">
        <f>"6T48620"</f>
        <v>6T48620</v>
      </c>
      <c r="D908">
        <v>381</v>
      </c>
      <c r="E908" t="s">
        <v>35</v>
      </c>
      <c r="F908" t="str">
        <f t="shared" si="39"/>
        <v>462108452R</v>
      </c>
      <c r="G908" t="str">
        <f t="shared" si="39"/>
        <v>462108452R</v>
      </c>
    </row>
    <row r="909" spans="1:7">
      <c r="A909" t="s">
        <v>87</v>
      </c>
      <c r="B909" t="s">
        <v>34</v>
      </c>
      <c r="C909" t="str">
        <f>"6T48620"</f>
        <v>6T48620</v>
      </c>
      <c r="D909">
        <v>381</v>
      </c>
      <c r="E909" t="s">
        <v>23</v>
      </c>
      <c r="F909" t="str">
        <f t="shared" si="39"/>
        <v>462108452R</v>
      </c>
      <c r="G909" t="str">
        <f t="shared" si="39"/>
        <v>462108452R</v>
      </c>
    </row>
    <row r="910" spans="1:7">
      <c r="A910" t="s">
        <v>90</v>
      </c>
      <c r="B910" t="s">
        <v>34</v>
      </c>
      <c r="C910" t="str">
        <f>"AA10328"</f>
        <v>AA10328</v>
      </c>
      <c r="D910">
        <v>382</v>
      </c>
      <c r="E910" t="s">
        <v>49</v>
      </c>
      <c r="F910" t="str">
        <f>"9635336880"</f>
        <v>9635336880</v>
      </c>
      <c r="G910" t="str">
        <f>"9635336880"</f>
        <v>9635336880</v>
      </c>
    </row>
    <row r="911" spans="1:7">
      <c r="A911" t="s">
        <v>90</v>
      </c>
      <c r="B911" t="s">
        <v>34</v>
      </c>
      <c r="C911" t="str">
        <f>"AA10328"</f>
        <v>AA10328</v>
      </c>
      <c r="D911">
        <v>382</v>
      </c>
      <c r="E911" t="s">
        <v>51</v>
      </c>
      <c r="F911" t="str">
        <f>"082969"</f>
        <v>082969</v>
      </c>
      <c r="G911" t="str">
        <f>"082969"</f>
        <v>082969</v>
      </c>
    </row>
    <row r="912" spans="1:7">
      <c r="A912" t="s">
        <v>90</v>
      </c>
      <c r="B912" t="s">
        <v>34</v>
      </c>
      <c r="C912" t="str">
        <f>"AA10328"</f>
        <v>AA10328</v>
      </c>
      <c r="D912">
        <v>382</v>
      </c>
      <c r="E912" t="s">
        <v>51</v>
      </c>
      <c r="F912" t="str">
        <f>"082023"</f>
        <v>082023</v>
      </c>
      <c r="G912" t="str">
        <f>"082023"</f>
        <v>082023</v>
      </c>
    </row>
    <row r="913" spans="1:7">
      <c r="A913" t="s">
        <v>91</v>
      </c>
      <c r="B913" t="s">
        <v>34</v>
      </c>
      <c r="C913" t="str">
        <f>"AA10329"</f>
        <v>AA10329</v>
      </c>
      <c r="D913">
        <v>383</v>
      </c>
      <c r="E913" t="s">
        <v>73</v>
      </c>
      <c r="F913" t="str">
        <f>"7700864573"</f>
        <v>7700864573</v>
      </c>
      <c r="G913" t="str">
        <f>"7700864573"</f>
        <v>7700864573</v>
      </c>
    </row>
    <row r="914" spans="1:7">
      <c r="A914" t="s">
        <v>91</v>
      </c>
      <c r="B914" t="s">
        <v>34</v>
      </c>
      <c r="C914" t="str">
        <f>"AA10329"</f>
        <v>AA10329</v>
      </c>
      <c r="D914">
        <v>383</v>
      </c>
      <c r="E914" t="s">
        <v>23</v>
      </c>
      <c r="F914" t="str">
        <f>"7700864573"</f>
        <v>7700864573</v>
      </c>
      <c r="G914" t="str">
        <f>"7700864573"</f>
        <v>7700864573</v>
      </c>
    </row>
    <row r="915" spans="1:7">
      <c r="A915" t="s">
        <v>92</v>
      </c>
      <c r="B915" t="s">
        <v>34</v>
      </c>
      <c r="C915" t="str">
        <f>"AA10330"</f>
        <v>AA10330</v>
      </c>
      <c r="D915">
        <v>384</v>
      </c>
      <c r="E915" t="s">
        <v>73</v>
      </c>
      <c r="F915" t="str">
        <f>"5010477345"</f>
        <v>5010477345</v>
      </c>
      <c r="G915" t="str">
        <f>"5010477345"</f>
        <v>5010477345</v>
      </c>
    </row>
    <row r="916" spans="1:7">
      <c r="A916" t="s">
        <v>92</v>
      </c>
      <c r="B916" t="s">
        <v>34</v>
      </c>
      <c r="C916" t="str">
        <f>"AA10330"</f>
        <v>AA10330</v>
      </c>
      <c r="D916">
        <v>384</v>
      </c>
      <c r="E916" t="s">
        <v>23</v>
      </c>
      <c r="F916" t="str">
        <f>"5010477345"</f>
        <v>5010477345</v>
      </c>
      <c r="G916" t="str">
        <f>"5010477345"</f>
        <v>5010477345</v>
      </c>
    </row>
    <row r="917" spans="1:7">
      <c r="A917" t="s">
        <v>92</v>
      </c>
      <c r="B917" t="s">
        <v>34</v>
      </c>
      <c r="C917" t="str">
        <f>"AA10331"</f>
        <v>AA10331</v>
      </c>
      <c r="D917">
        <v>385</v>
      </c>
      <c r="E917" t="s">
        <v>73</v>
      </c>
      <c r="F917" t="str">
        <f>"5010412956"</f>
        <v>5010412956</v>
      </c>
      <c r="G917" t="str">
        <f>"5010412956"</f>
        <v>5010412956</v>
      </c>
    </row>
    <row r="918" spans="1:7">
      <c r="A918" t="s">
        <v>92</v>
      </c>
      <c r="B918" t="s">
        <v>34</v>
      </c>
      <c r="C918" t="str">
        <f>"AA10331"</f>
        <v>AA10331</v>
      </c>
      <c r="D918">
        <v>385</v>
      </c>
      <c r="E918" t="s">
        <v>23</v>
      </c>
      <c r="F918" t="str">
        <f>"5010412956"</f>
        <v>5010412956</v>
      </c>
      <c r="G918" t="str">
        <f>"5010412956"</f>
        <v>5010412956</v>
      </c>
    </row>
    <row r="919" spans="1:7">
      <c r="A919" t="s">
        <v>92</v>
      </c>
      <c r="B919" t="s">
        <v>34</v>
      </c>
      <c r="C919" t="str">
        <f>"AA10332"</f>
        <v>AA10332</v>
      </c>
      <c r="D919">
        <v>386</v>
      </c>
      <c r="E919" t="s">
        <v>73</v>
      </c>
      <c r="F919" t="str">
        <f>"5010412957"</f>
        <v>5010412957</v>
      </c>
      <c r="G919" t="str">
        <f>"5010412957"</f>
        <v>5010412957</v>
      </c>
    </row>
    <row r="920" spans="1:7">
      <c r="A920" t="s">
        <v>92</v>
      </c>
      <c r="B920" t="s">
        <v>34</v>
      </c>
      <c r="C920" t="str">
        <f>"AA10332"</f>
        <v>AA10332</v>
      </c>
      <c r="D920">
        <v>386</v>
      </c>
      <c r="E920" t="s">
        <v>23</v>
      </c>
      <c r="F920" t="str">
        <f>"5010412957"</f>
        <v>5010412957</v>
      </c>
      <c r="G920" t="str">
        <f>"5010412957"</f>
        <v>5010412957</v>
      </c>
    </row>
    <row r="921" spans="1:7">
      <c r="A921" t="s">
        <v>92</v>
      </c>
      <c r="B921" t="s">
        <v>34</v>
      </c>
      <c r="C921" t="str">
        <f>"AA10334"</f>
        <v>AA10334</v>
      </c>
      <c r="D921">
        <v>388</v>
      </c>
      <c r="E921" t="s">
        <v>11</v>
      </c>
      <c r="F921" t="str">
        <f>"500332622"</f>
        <v>500332622</v>
      </c>
      <c r="G921" t="str">
        <f>"500332622"</f>
        <v>500332622</v>
      </c>
    </row>
    <row r="922" spans="1:7">
      <c r="A922" t="s">
        <v>92</v>
      </c>
      <c r="B922" t="s">
        <v>34</v>
      </c>
      <c r="C922" t="str">
        <f>"AA10334"</f>
        <v>AA10334</v>
      </c>
      <c r="D922">
        <v>388</v>
      </c>
      <c r="E922" t="s">
        <v>73</v>
      </c>
      <c r="F922" t="str">
        <f>"5010553544"</f>
        <v>5010553544</v>
      </c>
      <c r="G922" t="str">
        <f>"5010553544"</f>
        <v>5010553544</v>
      </c>
    </row>
    <row r="923" spans="1:7">
      <c r="A923" t="s">
        <v>92</v>
      </c>
      <c r="B923" t="s">
        <v>34</v>
      </c>
      <c r="C923" t="str">
        <f>"AA10334"</f>
        <v>AA10334</v>
      </c>
      <c r="D923">
        <v>388</v>
      </c>
      <c r="E923" t="s">
        <v>73</v>
      </c>
      <c r="F923" t="str">
        <f>"5010284907"</f>
        <v>5010284907</v>
      </c>
      <c r="G923" t="str">
        <f>"5010284907"</f>
        <v>5010284907</v>
      </c>
    </row>
    <row r="924" spans="1:7">
      <c r="A924" t="s">
        <v>92</v>
      </c>
      <c r="B924" t="s">
        <v>34</v>
      </c>
      <c r="C924" t="str">
        <f>"AA10334"</f>
        <v>AA10334</v>
      </c>
      <c r="D924">
        <v>388</v>
      </c>
      <c r="E924" t="s">
        <v>23</v>
      </c>
      <c r="F924" t="str">
        <f>"5010284907"</f>
        <v>5010284907</v>
      </c>
      <c r="G924" t="str">
        <f>"5010284907"</f>
        <v>5010284907</v>
      </c>
    </row>
    <row r="925" spans="1:7">
      <c r="A925" t="s">
        <v>92</v>
      </c>
      <c r="B925" t="s">
        <v>34</v>
      </c>
      <c r="C925" t="str">
        <f>"AA10334"</f>
        <v>AA10334</v>
      </c>
      <c r="D925">
        <v>388</v>
      </c>
      <c r="E925" t="s">
        <v>23</v>
      </c>
      <c r="F925" t="str">
        <f>"5010553544"</f>
        <v>5010553544</v>
      </c>
      <c r="G925" t="str">
        <f>"5010553544"</f>
        <v>5010553544</v>
      </c>
    </row>
    <row r="926" spans="1:7">
      <c r="A926" t="s">
        <v>92</v>
      </c>
      <c r="B926" t="s">
        <v>34</v>
      </c>
      <c r="C926" t="str">
        <f>"AA10336"</f>
        <v>AA10336</v>
      </c>
      <c r="D926">
        <v>390</v>
      </c>
      <c r="E926" t="s">
        <v>73</v>
      </c>
      <c r="F926" t="str">
        <f>"8200065970"</f>
        <v>8200065970</v>
      </c>
      <c r="G926" t="str">
        <f>"8200065970"</f>
        <v>8200065970</v>
      </c>
    </row>
    <row r="927" spans="1:7">
      <c r="A927" t="s">
        <v>92</v>
      </c>
      <c r="B927" t="s">
        <v>34</v>
      </c>
      <c r="C927" t="str">
        <f>"AA10336"</f>
        <v>AA10336</v>
      </c>
      <c r="D927">
        <v>390</v>
      </c>
      <c r="E927" t="s">
        <v>73</v>
      </c>
      <c r="F927" t="str">
        <f>"8200230958"</f>
        <v>8200230958</v>
      </c>
      <c r="G927" t="str">
        <f>"8200230958"</f>
        <v>8200230958</v>
      </c>
    </row>
    <row r="928" spans="1:7">
      <c r="A928" t="s">
        <v>92</v>
      </c>
      <c r="B928" t="s">
        <v>34</v>
      </c>
      <c r="C928" t="str">
        <f>"AA10336"</f>
        <v>AA10336</v>
      </c>
      <c r="D928">
        <v>390</v>
      </c>
      <c r="E928" t="s">
        <v>23</v>
      </c>
      <c r="F928" t="str">
        <f>"8200230958"</f>
        <v>8200230958</v>
      </c>
      <c r="G928" t="str">
        <f>"8200230958"</f>
        <v>8200230958</v>
      </c>
    </row>
    <row r="929" spans="1:7">
      <c r="A929" t="s">
        <v>92</v>
      </c>
      <c r="B929" t="s">
        <v>34</v>
      </c>
      <c r="C929" t="str">
        <f>"AA10336"</f>
        <v>AA10336</v>
      </c>
      <c r="D929">
        <v>390</v>
      </c>
      <c r="E929" t="s">
        <v>23</v>
      </c>
      <c r="F929" t="str">
        <f>"8200065970"</f>
        <v>8200065970</v>
      </c>
      <c r="G929" t="str">
        <f>"8200065970"</f>
        <v>8200065970</v>
      </c>
    </row>
    <row r="930" spans="1:7">
      <c r="A930" t="s">
        <v>93</v>
      </c>
      <c r="B930" t="s">
        <v>34</v>
      </c>
      <c r="C930" t="str">
        <f>"AA10337"</f>
        <v>AA10337</v>
      </c>
      <c r="D930">
        <v>391</v>
      </c>
      <c r="E930" t="s">
        <v>73</v>
      </c>
      <c r="F930" t="str">
        <f>"8200483288"</f>
        <v>8200483288</v>
      </c>
      <c r="G930" t="str">
        <f>"8200483288"</f>
        <v>8200483288</v>
      </c>
    </row>
    <row r="931" spans="1:7">
      <c r="A931" t="s">
        <v>93</v>
      </c>
      <c r="B931" t="s">
        <v>34</v>
      </c>
      <c r="C931" t="str">
        <f>"AA10337"</f>
        <v>AA10337</v>
      </c>
      <c r="D931">
        <v>391</v>
      </c>
      <c r="E931" t="s">
        <v>73</v>
      </c>
      <c r="F931" t="str">
        <f>"7700108626"</f>
        <v>7700108626</v>
      </c>
      <c r="G931" t="str">
        <f>"7700108626"</f>
        <v>7700108626</v>
      </c>
    </row>
    <row r="932" spans="1:7">
      <c r="A932" t="s">
        <v>93</v>
      </c>
      <c r="B932" t="s">
        <v>34</v>
      </c>
      <c r="C932" t="str">
        <f>"AA10337"</f>
        <v>AA10337</v>
      </c>
      <c r="D932">
        <v>391</v>
      </c>
      <c r="E932" t="s">
        <v>23</v>
      </c>
      <c r="F932" t="str">
        <f>"8200483288"</f>
        <v>8200483288</v>
      </c>
      <c r="G932" t="str">
        <f>"8200483288"</f>
        <v>8200483288</v>
      </c>
    </row>
    <row r="933" spans="1:7">
      <c r="A933" t="s">
        <v>93</v>
      </c>
      <c r="B933" t="s">
        <v>34</v>
      </c>
      <c r="C933" t="str">
        <f>"AA10337"</f>
        <v>AA10337</v>
      </c>
      <c r="D933">
        <v>391</v>
      </c>
      <c r="E933" t="s">
        <v>23</v>
      </c>
      <c r="F933" t="str">
        <f>"7700108626"</f>
        <v>7700108626</v>
      </c>
      <c r="G933" t="str">
        <f>"7700108626"</f>
        <v>7700108626</v>
      </c>
    </row>
    <row r="934" spans="1:7">
      <c r="A934" t="s">
        <v>93</v>
      </c>
      <c r="B934" t="s">
        <v>34</v>
      </c>
      <c r="C934" t="str">
        <f>"AA10338"</f>
        <v>AA10338</v>
      </c>
      <c r="D934">
        <v>392</v>
      </c>
      <c r="E934" t="s">
        <v>63</v>
      </c>
      <c r="F934" t="str">
        <f>"4410548"</f>
        <v>4410548</v>
      </c>
      <c r="G934" t="str">
        <f>"4410548"</f>
        <v>4410548</v>
      </c>
    </row>
    <row r="935" spans="1:7">
      <c r="A935" t="s">
        <v>93</v>
      </c>
      <c r="B935" t="s">
        <v>34</v>
      </c>
      <c r="C935" t="str">
        <f>"AA10338"</f>
        <v>AA10338</v>
      </c>
      <c r="D935">
        <v>392</v>
      </c>
      <c r="E935" t="s">
        <v>63</v>
      </c>
      <c r="F935" t="str">
        <f>"93160244"</f>
        <v>93160244</v>
      </c>
      <c r="G935" t="str">
        <f>"93160244"</f>
        <v>93160244</v>
      </c>
    </row>
    <row r="936" spans="1:7">
      <c r="A936" t="s">
        <v>93</v>
      </c>
      <c r="B936" t="s">
        <v>34</v>
      </c>
      <c r="C936" t="str">
        <f>"AA10338"</f>
        <v>AA10338</v>
      </c>
      <c r="D936">
        <v>392</v>
      </c>
      <c r="E936" t="s">
        <v>73</v>
      </c>
      <c r="F936" t="str">
        <f>"8200064664"</f>
        <v>8200064664</v>
      </c>
      <c r="G936" t="str">
        <f>"8200064664"</f>
        <v>8200064664</v>
      </c>
    </row>
    <row r="937" spans="1:7">
      <c r="A937" t="s">
        <v>93</v>
      </c>
      <c r="B937" t="s">
        <v>34</v>
      </c>
      <c r="C937" t="str">
        <f>"AA10338"</f>
        <v>AA10338</v>
      </c>
      <c r="D937">
        <v>392</v>
      </c>
      <c r="E937" t="s">
        <v>23</v>
      </c>
      <c r="F937" t="str">
        <f>"8200064664"</f>
        <v>8200064664</v>
      </c>
      <c r="G937" t="str">
        <f>"8200064664"</f>
        <v>8200064664</v>
      </c>
    </row>
    <row r="938" spans="1:7">
      <c r="A938" t="s">
        <v>92</v>
      </c>
      <c r="B938" t="s">
        <v>34</v>
      </c>
      <c r="C938" t="str">
        <f t="shared" ref="C938:C948" si="40">"AA10339"</f>
        <v>AA10339</v>
      </c>
      <c r="D938">
        <v>393</v>
      </c>
      <c r="E938" t="s">
        <v>61</v>
      </c>
      <c r="F938" t="str">
        <f>"1229537"</f>
        <v>1229537</v>
      </c>
      <c r="G938" t="str">
        <f>"1229537"</f>
        <v>1229537</v>
      </c>
    </row>
    <row r="939" spans="1:7">
      <c r="A939" t="s">
        <v>92</v>
      </c>
      <c r="B939" t="s">
        <v>34</v>
      </c>
      <c r="C939" t="str">
        <f t="shared" si="40"/>
        <v>AA10339</v>
      </c>
      <c r="D939">
        <v>393</v>
      </c>
      <c r="E939" t="s">
        <v>69</v>
      </c>
      <c r="F939" t="str">
        <f>"1175000QAT"</f>
        <v>1175000QAT</v>
      </c>
      <c r="G939" t="str">
        <f>"1175000QAT"</f>
        <v>1175000QAT</v>
      </c>
    </row>
    <row r="940" spans="1:7">
      <c r="A940" t="s">
        <v>92</v>
      </c>
      <c r="B940" t="s">
        <v>34</v>
      </c>
      <c r="C940" t="str">
        <f t="shared" si="40"/>
        <v>AA10339</v>
      </c>
      <c r="D940">
        <v>393</v>
      </c>
      <c r="E940" t="s">
        <v>51</v>
      </c>
      <c r="F940" t="str">
        <f>"575188"</f>
        <v>575188</v>
      </c>
      <c r="G940" t="str">
        <f>"575188"</f>
        <v>575188</v>
      </c>
    </row>
    <row r="941" spans="1:7">
      <c r="A941" t="s">
        <v>92</v>
      </c>
      <c r="B941" t="s">
        <v>34</v>
      </c>
      <c r="C941" t="str">
        <f t="shared" si="40"/>
        <v>AA10339</v>
      </c>
      <c r="D941">
        <v>393</v>
      </c>
      <c r="E941" t="s">
        <v>73</v>
      </c>
      <c r="F941" t="str">
        <f>"8200518424"</f>
        <v>8200518424</v>
      </c>
      <c r="G941" t="str">
        <f>"8200518424"</f>
        <v>8200518424</v>
      </c>
    </row>
    <row r="942" spans="1:7">
      <c r="A942" t="s">
        <v>92</v>
      </c>
      <c r="B942" t="s">
        <v>34</v>
      </c>
      <c r="C942" t="str">
        <f t="shared" si="40"/>
        <v>AA10339</v>
      </c>
      <c r="D942">
        <v>393</v>
      </c>
      <c r="E942" t="s">
        <v>73</v>
      </c>
      <c r="F942" t="str">
        <f>"8200325115"</f>
        <v>8200325115</v>
      </c>
      <c r="G942" t="str">
        <f>"8200325115"</f>
        <v>8200325115</v>
      </c>
    </row>
    <row r="943" spans="1:7">
      <c r="A943" t="s">
        <v>92</v>
      </c>
      <c r="B943" t="s">
        <v>34</v>
      </c>
      <c r="C943" t="str">
        <f t="shared" si="40"/>
        <v>AA10339</v>
      </c>
      <c r="D943">
        <v>393</v>
      </c>
      <c r="E943" t="s">
        <v>73</v>
      </c>
      <c r="F943" t="str">
        <f>"8200324532"</f>
        <v>8200324532</v>
      </c>
      <c r="G943" t="str">
        <f>"8200324532"</f>
        <v>8200324532</v>
      </c>
    </row>
    <row r="944" spans="1:7">
      <c r="A944" t="s">
        <v>92</v>
      </c>
      <c r="B944" t="s">
        <v>34</v>
      </c>
      <c r="C944" t="str">
        <f t="shared" si="40"/>
        <v>AA10339</v>
      </c>
      <c r="D944">
        <v>393</v>
      </c>
      <c r="E944" t="s">
        <v>73</v>
      </c>
      <c r="F944" t="str">
        <f>"8200769155"</f>
        <v>8200769155</v>
      </c>
      <c r="G944" t="str">
        <f>"8200769155"</f>
        <v>8200769155</v>
      </c>
    </row>
    <row r="945" spans="1:7">
      <c r="A945" t="s">
        <v>92</v>
      </c>
      <c r="B945" t="s">
        <v>34</v>
      </c>
      <c r="C945" t="str">
        <f t="shared" si="40"/>
        <v>AA10339</v>
      </c>
      <c r="D945">
        <v>393</v>
      </c>
      <c r="E945" t="s">
        <v>23</v>
      </c>
      <c r="F945" t="str">
        <f>"8200518424"</f>
        <v>8200518424</v>
      </c>
      <c r="G945" t="str">
        <f>"8200518424"</f>
        <v>8200518424</v>
      </c>
    </row>
    <row r="946" spans="1:7">
      <c r="A946" t="s">
        <v>92</v>
      </c>
      <c r="B946" t="s">
        <v>34</v>
      </c>
      <c r="C946" t="str">
        <f t="shared" si="40"/>
        <v>AA10339</v>
      </c>
      <c r="D946">
        <v>393</v>
      </c>
      <c r="E946" t="s">
        <v>23</v>
      </c>
      <c r="F946" t="str">
        <f>"8200325115"</f>
        <v>8200325115</v>
      </c>
      <c r="G946" t="str">
        <f>"8200325115"</f>
        <v>8200325115</v>
      </c>
    </row>
    <row r="947" spans="1:7">
      <c r="A947" t="s">
        <v>92</v>
      </c>
      <c r="B947" t="s">
        <v>34</v>
      </c>
      <c r="C947" t="str">
        <f t="shared" si="40"/>
        <v>AA10339</v>
      </c>
      <c r="D947">
        <v>393</v>
      </c>
      <c r="E947" t="s">
        <v>23</v>
      </c>
      <c r="F947" t="str">
        <f>"8200324532"</f>
        <v>8200324532</v>
      </c>
      <c r="G947" t="str">
        <f>"8200324532"</f>
        <v>8200324532</v>
      </c>
    </row>
    <row r="948" spans="1:7">
      <c r="A948" t="s">
        <v>92</v>
      </c>
      <c r="B948" t="s">
        <v>34</v>
      </c>
      <c r="C948" t="str">
        <f t="shared" si="40"/>
        <v>AA10339</v>
      </c>
      <c r="D948">
        <v>393</v>
      </c>
      <c r="E948" t="s">
        <v>23</v>
      </c>
      <c r="F948" t="str">
        <f>"8200769155"</f>
        <v>8200769155</v>
      </c>
      <c r="G948" t="str">
        <f>"8200769155"</f>
        <v>8200769155</v>
      </c>
    </row>
    <row r="949" spans="1:7">
      <c r="A949" t="s">
        <v>90</v>
      </c>
      <c r="B949" t="s">
        <v>34</v>
      </c>
      <c r="C949" t="str">
        <f t="shared" ref="C949:C972" si="41">"AA10340"</f>
        <v>AA10340</v>
      </c>
      <c r="D949">
        <v>394</v>
      </c>
      <c r="E949" t="s">
        <v>73</v>
      </c>
      <c r="F949" t="str">
        <f>"7700108920"</f>
        <v>7700108920</v>
      </c>
      <c r="G949" t="str">
        <f>"7700108920"</f>
        <v>7700108920</v>
      </c>
    </row>
    <row r="950" spans="1:7">
      <c r="A950" t="s">
        <v>90</v>
      </c>
      <c r="B950" t="s">
        <v>34</v>
      </c>
      <c r="C950" t="str">
        <f t="shared" si="41"/>
        <v>AA10340</v>
      </c>
      <c r="D950">
        <v>394</v>
      </c>
      <c r="E950" t="s">
        <v>73</v>
      </c>
      <c r="F950" t="str">
        <f>"7700114860"</f>
        <v>7700114860</v>
      </c>
      <c r="G950" t="str">
        <f>"7700114860"</f>
        <v>7700114860</v>
      </c>
    </row>
    <row r="951" spans="1:7">
      <c r="A951" t="s">
        <v>90</v>
      </c>
      <c r="B951" t="s">
        <v>34</v>
      </c>
      <c r="C951" t="str">
        <f t="shared" si="41"/>
        <v>AA10340</v>
      </c>
      <c r="D951">
        <v>394</v>
      </c>
      <c r="E951" t="s">
        <v>73</v>
      </c>
      <c r="F951" t="str">
        <f>"8200989169"</f>
        <v>8200989169</v>
      </c>
      <c r="G951" t="str">
        <f>"8200989169"</f>
        <v>8200989169</v>
      </c>
    </row>
    <row r="952" spans="1:7">
      <c r="A952" t="s">
        <v>90</v>
      </c>
      <c r="B952" t="s">
        <v>34</v>
      </c>
      <c r="C952" t="str">
        <f t="shared" si="41"/>
        <v>AA10340</v>
      </c>
      <c r="D952">
        <v>394</v>
      </c>
      <c r="E952" t="s">
        <v>73</v>
      </c>
      <c r="F952" t="str">
        <f>"8200676404"</f>
        <v>8200676404</v>
      </c>
      <c r="G952" t="str">
        <f>"8200676404"</f>
        <v>8200676404</v>
      </c>
    </row>
    <row r="953" spans="1:7">
      <c r="A953" t="s">
        <v>90</v>
      </c>
      <c r="B953" t="s">
        <v>34</v>
      </c>
      <c r="C953" t="str">
        <f t="shared" si="41"/>
        <v>AA10340</v>
      </c>
      <c r="D953">
        <v>394</v>
      </c>
      <c r="E953" t="s">
        <v>73</v>
      </c>
      <c r="F953" t="str">
        <f>"8200499909"</f>
        <v>8200499909</v>
      </c>
      <c r="G953" t="str">
        <f>"8200499909"</f>
        <v>8200499909</v>
      </c>
    </row>
    <row r="954" spans="1:7">
      <c r="A954" t="s">
        <v>90</v>
      </c>
      <c r="B954" t="s">
        <v>34</v>
      </c>
      <c r="C954" t="str">
        <f t="shared" si="41"/>
        <v>AA10340</v>
      </c>
      <c r="D954">
        <v>394</v>
      </c>
      <c r="E954" t="s">
        <v>73</v>
      </c>
      <c r="F954" t="str">
        <f>"8200676403"</f>
        <v>8200676403</v>
      </c>
      <c r="G954" t="str">
        <f>"8200676403"</f>
        <v>8200676403</v>
      </c>
    </row>
    <row r="955" spans="1:7">
      <c r="A955" t="s">
        <v>90</v>
      </c>
      <c r="B955" t="s">
        <v>34</v>
      </c>
      <c r="C955" t="str">
        <f t="shared" si="41"/>
        <v>AA10340</v>
      </c>
      <c r="D955">
        <v>394</v>
      </c>
      <c r="E955" t="s">
        <v>73</v>
      </c>
      <c r="F955" t="str">
        <f>"8200222092"</f>
        <v>8200222092</v>
      </c>
      <c r="G955" t="str">
        <f>"8200222092"</f>
        <v>8200222092</v>
      </c>
    </row>
    <row r="956" spans="1:7">
      <c r="A956" t="s">
        <v>90</v>
      </c>
      <c r="B956" t="s">
        <v>34</v>
      </c>
      <c r="C956" t="str">
        <f t="shared" si="41"/>
        <v>AA10340</v>
      </c>
      <c r="D956">
        <v>394</v>
      </c>
      <c r="E956" t="s">
        <v>73</v>
      </c>
      <c r="F956" t="str">
        <f>"8200499908"</f>
        <v>8200499908</v>
      </c>
      <c r="G956" t="str">
        <f>"8200499908"</f>
        <v>8200499908</v>
      </c>
    </row>
    <row r="957" spans="1:7">
      <c r="A957" t="s">
        <v>90</v>
      </c>
      <c r="B957" t="s">
        <v>34</v>
      </c>
      <c r="C957" t="str">
        <f t="shared" si="41"/>
        <v>AA10340</v>
      </c>
      <c r="D957">
        <v>394</v>
      </c>
      <c r="E957" t="s">
        <v>73</v>
      </c>
      <c r="F957" t="str">
        <f>"8200061345"</f>
        <v>8200061345</v>
      </c>
      <c r="G957" t="str">
        <f>"8200061345"</f>
        <v>8200061345</v>
      </c>
    </row>
    <row r="958" spans="1:7">
      <c r="A958" t="s">
        <v>90</v>
      </c>
      <c r="B958" t="s">
        <v>34</v>
      </c>
      <c r="C958" t="str">
        <f t="shared" si="41"/>
        <v>AA10340</v>
      </c>
      <c r="D958">
        <v>394</v>
      </c>
      <c r="E958" t="s">
        <v>73</v>
      </c>
      <c r="F958" t="str">
        <f>"8200086697"</f>
        <v>8200086697</v>
      </c>
      <c r="G958" t="str">
        <f>"8200086697"</f>
        <v>8200086697</v>
      </c>
    </row>
    <row r="959" spans="1:7">
      <c r="A959" t="s">
        <v>90</v>
      </c>
      <c r="B959" t="s">
        <v>34</v>
      </c>
      <c r="C959" t="str">
        <f t="shared" si="41"/>
        <v>AA10340</v>
      </c>
      <c r="D959">
        <v>394</v>
      </c>
      <c r="E959" t="s">
        <v>73</v>
      </c>
      <c r="F959" t="str">
        <f>"8200989172"</f>
        <v>8200989172</v>
      </c>
      <c r="G959" t="str">
        <f>"8200989172"</f>
        <v>8200989172</v>
      </c>
    </row>
    <row r="960" spans="1:7">
      <c r="A960" t="s">
        <v>90</v>
      </c>
      <c r="B960" t="s">
        <v>34</v>
      </c>
      <c r="C960" t="str">
        <f t="shared" si="41"/>
        <v>AA10340</v>
      </c>
      <c r="D960">
        <v>394</v>
      </c>
      <c r="E960" t="s">
        <v>73</v>
      </c>
      <c r="F960" t="str">
        <f>"8200989174"</f>
        <v>8200989174</v>
      </c>
      <c r="G960" t="str">
        <f>"8200989174"</f>
        <v>8200989174</v>
      </c>
    </row>
    <row r="961" spans="1:7">
      <c r="A961" t="s">
        <v>90</v>
      </c>
      <c r="B961" t="s">
        <v>34</v>
      </c>
      <c r="C961" t="str">
        <f t="shared" si="41"/>
        <v>AA10340</v>
      </c>
      <c r="D961">
        <v>394</v>
      </c>
      <c r="E961" t="s">
        <v>23</v>
      </c>
      <c r="F961" t="str">
        <f>"8200989169"</f>
        <v>8200989169</v>
      </c>
      <c r="G961" t="str">
        <f>"8200989169"</f>
        <v>8200989169</v>
      </c>
    </row>
    <row r="962" spans="1:7">
      <c r="A962" t="s">
        <v>90</v>
      </c>
      <c r="B962" t="s">
        <v>34</v>
      </c>
      <c r="C962" t="str">
        <f t="shared" si="41"/>
        <v>AA10340</v>
      </c>
      <c r="D962">
        <v>394</v>
      </c>
      <c r="E962" t="s">
        <v>23</v>
      </c>
      <c r="F962" t="str">
        <f>"7700114860"</f>
        <v>7700114860</v>
      </c>
      <c r="G962" t="str">
        <f>"7700114860"</f>
        <v>7700114860</v>
      </c>
    </row>
    <row r="963" spans="1:7">
      <c r="A963" t="s">
        <v>90</v>
      </c>
      <c r="B963" t="s">
        <v>34</v>
      </c>
      <c r="C963" t="str">
        <f t="shared" si="41"/>
        <v>AA10340</v>
      </c>
      <c r="D963">
        <v>394</v>
      </c>
      <c r="E963" t="s">
        <v>23</v>
      </c>
      <c r="F963" t="str">
        <f>"8200676404"</f>
        <v>8200676404</v>
      </c>
      <c r="G963" t="str">
        <f>"8200676404"</f>
        <v>8200676404</v>
      </c>
    </row>
    <row r="964" spans="1:7">
      <c r="A964" t="s">
        <v>90</v>
      </c>
      <c r="B964" t="s">
        <v>34</v>
      </c>
      <c r="C964" t="str">
        <f t="shared" si="41"/>
        <v>AA10340</v>
      </c>
      <c r="D964">
        <v>394</v>
      </c>
      <c r="E964" t="s">
        <v>23</v>
      </c>
      <c r="F964" t="str">
        <f>"8200676403"</f>
        <v>8200676403</v>
      </c>
      <c r="G964" t="str">
        <f>"8200676403"</f>
        <v>8200676403</v>
      </c>
    </row>
    <row r="965" spans="1:7">
      <c r="A965" t="s">
        <v>90</v>
      </c>
      <c r="B965" t="s">
        <v>34</v>
      </c>
      <c r="C965" t="str">
        <f t="shared" si="41"/>
        <v>AA10340</v>
      </c>
      <c r="D965">
        <v>394</v>
      </c>
      <c r="E965" t="s">
        <v>23</v>
      </c>
      <c r="F965" t="str">
        <f>"7700108920"</f>
        <v>7700108920</v>
      </c>
      <c r="G965" t="str">
        <f>"7700108920"</f>
        <v>7700108920</v>
      </c>
    </row>
    <row r="966" spans="1:7">
      <c r="A966" t="s">
        <v>90</v>
      </c>
      <c r="B966" t="s">
        <v>34</v>
      </c>
      <c r="C966" t="str">
        <f t="shared" si="41"/>
        <v>AA10340</v>
      </c>
      <c r="D966">
        <v>394</v>
      </c>
      <c r="E966" t="s">
        <v>23</v>
      </c>
      <c r="F966" t="str">
        <f>"8200499909"</f>
        <v>8200499909</v>
      </c>
      <c r="G966" t="str">
        <f>"8200499909"</f>
        <v>8200499909</v>
      </c>
    </row>
    <row r="967" spans="1:7">
      <c r="A967" t="s">
        <v>90</v>
      </c>
      <c r="B967" t="s">
        <v>34</v>
      </c>
      <c r="C967" t="str">
        <f t="shared" si="41"/>
        <v>AA10340</v>
      </c>
      <c r="D967">
        <v>394</v>
      </c>
      <c r="E967" t="s">
        <v>23</v>
      </c>
      <c r="F967" t="str">
        <f>"8200499908"</f>
        <v>8200499908</v>
      </c>
      <c r="G967" t="str">
        <f>"8200499908"</f>
        <v>8200499908</v>
      </c>
    </row>
    <row r="968" spans="1:7">
      <c r="A968" t="s">
        <v>90</v>
      </c>
      <c r="B968" t="s">
        <v>34</v>
      </c>
      <c r="C968" t="str">
        <f t="shared" si="41"/>
        <v>AA10340</v>
      </c>
      <c r="D968">
        <v>394</v>
      </c>
      <c r="E968" t="s">
        <v>23</v>
      </c>
      <c r="F968" t="str">
        <f>"8200222092"</f>
        <v>8200222092</v>
      </c>
      <c r="G968" t="str">
        <f>"8200222092"</f>
        <v>8200222092</v>
      </c>
    </row>
    <row r="969" spans="1:7">
      <c r="A969" t="s">
        <v>90</v>
      </c>
      <c r="B969" t="s">
        <v>34</v>
      </c>
      <c r="C969" t="str">
        <f t="shared" si="41"/>
        <v>AA10340</v>
      </c>
      <c r="D969">
        <v>394</v>
      </c>
      <c r="E969" t="s">
        <v>23</v>
      </c>
      <c r="F969" t="str">
        <f>"8200086697"</f>
        <v>8200086697</v>
      </c>
      <c r="G969" t="str">
        <f>"8200086697"</f>
        <v>8200086697</v>
      </c>
    </row>
    <row r="970" spans="1:7">
      <c r="A970" t="s">
        <v>90</v>
      </c>
      <c r="B970" t="s">
        <v>34</v>
      </c>
      <c r="C970" t="str">
        <f t="shared" si="41"/>
        <v>AA10340</v>
      </c>
      <c r="D970">
        <v>394</v>
      </c>
      <c r="E970" t="s">
        <v>23</v>
      </c>
      <c r="F970" t="str">
        <f>"8200989174"</f>
        <v>8200989174</v>
      </c>
      <c r="G970" t="str">
        <f>"8200989174"</f>
        <v>8200989174</v>
      </c>
    </row>
    <row r="971" spans="1:7">
      <c r="A971" t="s">
        <v>90</v>
      </c>
      <c r="B971" t="s">
        <v>34</v>
      </c>
      <c r="C971" t="str">
        <f t="shared" si="41"/>
        <v>AA10340</v>
      </c>
      <c r="D971">
        <v>394</v>
      </c>
      <c r="E971" t="s">
        <v>23</v>
      </c>
      <c r="F971" t="str">
        <f>"8200061345"</f>
        <v>8200061345</v>
      </c>
      <c r="G971" t="str">
        <f>"8200061345"</f>
        <v>8200061345</v>
      </c>
    </row>
    <row r="972" spans="1:7">
      <c r="A972" t="s">
        <v>90</v>
      </c>
      <c r="B972" t="s">
        <v>34</v>
      </c>
      <c r="C972" t="str">
        <f t="shared" si="41"/>
        <v>AA10340</v>
      </c>
      <c r="D972">
        <v>394</v>
      </c>
      <c r="E972" t="s">
        <v>23</v>
      </c>
      <c r="F972" t="str">
        <f>"8200989172"</f>
        <v>8200989172</v>
      </c>
      <c r="G972" t="str">
        <f>"8200989172"</f>
        <v>8200989172</v>
      </c>
    </row>
    <row r="973" spans="1:7">
      <c r="A973" t="s">
        <v>92</v>
      </c>
      <c r="B973" t="s">
        <v>34</v>
      </c>
      <c r="C973" t="str">
        <f>"AA10341"</f>
        <v>AA10341</v>
      </c>
      <c r="D973">
        <v>395</v>
      </c>
      <c r="E973" t="s">
        <v>73</v>
      </c>
      <c r="F973" t="str">
        <f>"7700862743"</f>
        <v>7700862743</v>
      </c>
      <c r="G973" t="str">
        <f>"7700862743"</f>
        <v>7700862743</v>
      </c>
    </row>
    <row r="974" spans="1:7">
      <c r="A974" t="s">
        <v>92</v>
      </c>
      <c r="B974" t="s">
        <v>34</v>
      </c>
      <c r="C974" t="str">
        <f>"AA10341"</f>
        <v>AA10341</v>
      </c>
      <c r="D974">
        <v>395</v>
      </c>
      <c r="E974" t="s">
        <v>23</v>
      </c>
      <c r="F974" t="str">
        <f>"7700862743"</f>
        <v>7700862743</v>
      </c>
      <c r="G974" t="str">
        <f>"7700862743"</f>
        <v>7700862743</v>
      </c>
    </row>
    <row r="975" spans="1:7">
      <c r="A975" t="s">
        <v>90</v>
      </c>
      <c r="B975" t="s">
        <v>34</v>
      </c>
      <c r="C975" t="str">
        <f>"AA10342"</f>
        <v>AA10342</v>
      </c>
      <c r="D975">
        <v>396</v>
      </c>
      <c r="E975" t="s">
        <v>84</v>
      </c>
      <c r="F975" t="str">
        <f>"LHP100900"</f>
        <v>LHP100900</v>
      </c>
      <c r="G975" t="str">
        <f>"LHP100900"</f>
        <v>LHP100900</v>
      </c>
    </row>
    <row r="976" spans="1:7">
      <c r="A976" t="s">
        <v>94</v>
      </c>
      <c r="B976" t="s">
        <v>34</v>
      </c>
      <c r="C976" t="str">
        <f>"AA10343"</f>
        <v>AA10343</v>
      </c>
      <c r="D976">
        <v>397</v>
      </c>
      <c r="E976" t="s">
        <v>84</v>
      </c>
      <c r="F976" t="str">
        <f>"PQG100142"</f>
        <v>PQG100142</v>
      </c>
      <c r="G976" t="str">
        <f>"PQG100142"</f>
        <v>PQG100142</v>
      </c>
    </row>
    <row r="977" spans="1:7">
      <c r="A977" t="s">
        <v>94</v>
      </c>
      <c r="B977" t="s">
        <v>34</v>
      </c>
      <c r="C977" t="str">
        <f>"AA10343"</f>
        <v>AA10343</v>
      </c>
      <c r="D977">
        <v>397</v>
      </c>
      <c r="E977" t="s">
        <v>84</v>
      </c>
      <c r="F977" t="str">
        <f>"PQG100141"</f>
        <v>PQG100141</v>
      </c>
      <c r="G977" t="str">
        <f>"PQG100141"</f>
        <v>PQG100141</v>
      </c>
    </row>
    <row r="978" spans="1:7">
      <c r="A978" t="s">
        <v>94</v>
      </c>
      <c r="B978" t="s">
        <v>34</v>
      </c>
      <c r="C978" t="str">
        <f>"AA10343"</f>
        <v>AA10343</v>
      </c>
      <c r="D978">
        <v>397</v>
      </c>
      <c r="E978" t="s">
        <v>62</v>
      </c>
      <c r="F978" t="str">
        <f>"PQG100141L"</f>
        <v>PQG100141L</v>
      </c>
      <c r="G978" t="str">
        <f>"PQG100141L"</f>
        <v>PQG100141L</v>
      </c>
    </row>
    <row r="979" spans="1:7">
      <c r="A979" t="s">
        <v>91</v>
      </c>
      <c r="B979" t="s">
        <v>34</v>
      </c>
      <c r="C979" t="str">
        <f>"AA10344"</f>
        <v>AA10344</v>
      </c>
      <c r="D979">
        <v>398</v>
      </c>
      <c r="E979" t="s">
        <v>66</v>
      </c>
      <c r="F979" t="str">
        <f>"4356127"</f>
        <v>4356127</v>
      </c>
      <c r="G979" t="str">
        <f>"4356127"</f>
        <v>4356127</v>
      </c>
    </row>
    <row r="980" spans="1:7">
      <c r="A980" t="s">
        <v>92</v>
      </c>
      <c r="B980" t="s">
        <v>34</v>
      </c>
      <c r="C980" t="str">
        <f>"AA10345"</f>
        <v>AA10345</v>
      </c>
      <c r="D980">
        <v>399</v>
      </c>
      <c r="E980" t="s">
        <v>66</v>
      </c>
      <c r="F980" t="str">
        <f>"4898755"</f>
        <v>4898755</v>
      </c>
      <c r="G980" t="str">
        <f>"4898755"</f>
        <v>4898755</v>
      </c>
    </row>
    <row r="981" spans="1:7">
      <c r="A981" t="s">
        <v>91</v>
      </c>
      <c r="B981" t="s">
        <v>34</v>
      </c>
      <c r="C981" t="str">
        <f>"AA10346"</f>
        <v>AA10346</v>
      </c>
      <c r="D981">
        <v>400</v>
      </c>
      <c r="E981" t="s">
        <v>19</v>
      </c>
      <c r="F981" t="str">
        <f>"1353717"</f>
        <v>1353717</v>
      </c>
      <c r="G981" t="str">
        <f>"1353717"</f>
        <v>1353717</v>
      </c>
    </row>
    <row r="982" spans="1:7">
      <c r="A982" t="s">
        <v>91</v>
      </c>
      <c r="B982" t="s">
        <v>34</v>
      </c>
      <c r="C982" t="str">
        <f>"AA10346"</f>
        <v>AA10346</v>
      </c>
      <c r="D982">
        <v>400</v>
      </c>
      <c r="E982" t="s">
        <v>19</v>
      </c>
      <c r="F982" t="str">
        <f>"1514086"</f>
        <v>1514086</v>
      </c>
      <c r="G982" t="str">
        <f>"1514086"</f>
        <v>1514086</v>
      </c>
    </row>
    <row r="983" spans="1:7">
      <c r="A983" t="s">
        <v>91</v>
      </c>
      <c r="B983" t="s">
        <v>34</v>
      </c>
      <c r="C983" t="str">
        <f>"AA10346"</f>
        <v>AA10346</v>
      </c>
      <c r="D983">
        <v>400</v>
      </c>
      <c r="E983" t="s">
        <v>19</v>
      </c>
      <c r="F983" t="str">
        <f>"1428940"</f>
        <v>1428940</v>
      </c>
      <c r="G983" t="str">
        <f>"1428940"</f>
        <v>1428940</v>
      </c>
    </row>
    <row r="984" spans="1:7">
      <c r="A984" t="s">
        <v>91</v>
      </c>
      <c r="B984" t="s">
        <v>34</v>
      </c>
      <c r="C984" t="str">
        <f>"AA10347"</f>
        <v>AA10347</v>
      </c>
      <c r="D984">
        <v>401</v>
      </c>
      <c r="E984" t="s">
        <v>66</v>
      </c>
      <c r="F984" t="str">
        <f>"4967907"</f>
        <v>4967907</v>
      </c>
      <c r="G984" t="str">
        <f>"4967907"</f>
        <v>4967907</v>
      </c>
    </row>
    <row r="985" spans="1:7">
      <c r="A985" t="s">
        <v>91</v>
      </c>
      <c r="B985" t="s">
        <v>34</v>
      </c>
      <c r="C985" t="str">
        <f>"AA10347"</f>
        <v>AA10347</v>
      </c>
      <c r="D985">
        <v>401</v>
      </c>
      <c r="E985" t="s">
        <v>66</v>
      </c>
      <c r="F985" t="str">
        <f>"4968590"</f>
        <v>4968590</v>
      </c>
      <c r="G985" t="str">
        <f>"4968590"</f>
        <v>4968590</v>
      </c>
    </row>
    <row r="986" spans="1:7">
      <c r="A986" t="s">
        <v>90</v>
      </c>
      <c r="B986" t="s">
        <v>34</v>
      </c>
      <c r="C986" t="str">
        <f>"AA10348"</f>
        <v>AA10348</v>
      </c>
      <c r="D986">
        <v>402</v>
      </c>
      <c r="E986" t="s">
        <v>52</v>
      </c>
      <c r="F986" t="str">
        <f>"036109243K"</f>
        <v>036109243K</v>
      </c>
      <c r="G986" t="str">
        <f>"036109243K"</f>
        <v>036109243K</v>
      </c>
    </row>
    <row r="987" spans="1:7">
      <c r="A987" t="s">
        <v>90</v>
      </c>
      <c r="B987" t="s">
        <v>34</v>
      </c>
      <c r="C987" t="str">
        <f>"AA10348"</f>
        <v>AA10348</v>
      </c>
      <c r="D987">
        <v>402</v>
      </c>
      <c r="E987" t="s">
        <v>52</v>
      </c>
      <c r="F987" t="str">
        <f>"036109243S"</f>
        <v>036109243S</v>
      </c>
      <c r="G987" t="str">
        <f>"036109243S"</f>
        <v>036109243S</v>
      </c>
    </row>
    <row r="988" spans="1:7">
      <c r="A988" t="s">
        <v>90</v>
      </c>
      <c r="B988" t="s">
        <v>34</v>
      </c>
      <c r="C988" t="str">
        <f>"AA10348"</f>
        <v>AA10348</v>
      </c>
      <c r="D988">
        <v>402</v>
      </c>
      <c r="E988" t="s">
        <v>53</v>
      </c>
      <c r="F988" t="str">
        <f>"036109243AC"</f>
        <v>036109243AC</v>
      </c>
      <c r="G988" t="str">
        <f>"036109243AC"</f>
        <v>036109243AC</v>
      </c>
    </row>
    <row r="989" spans="1:7">
      <c r="A989" t="s">
        <v>90</v>
      </c>
      <c r="B989" t="s">
        <v>34</v>
      </c>
      <c r="C989" t="str">
        <f>"AA10348"</f>
        <v>AA10348</v>
      </c>
      <c r="D989">
        <v>402</v>
      </c>
      <c r="E989" t="s">
        <v>53</v>
      </c>
      <c r="F989" t="str">
        <f>"036109243AG"</f>
        <v>036109243AG</v>
      </c>
      <c r="G989" t="str">
        <f>"036109243AG"</f>
        <v>036109243AG</v>
      </c>
    </row>
    <row r="990" spans="1:7">
      <c r="A990" t="s">
        <v>93</v>
      </c>
      <c r="B990" t="s">
        <v>34</v>
      </c>
      <c r="C990" t="str">
        <f>"AA10349"</f>
        <v>AA10349</v>
      </c>
      <c r="D990">
        <v>403</v>
      </c>
      <c r="E990" t="s">
        <v>52</v>
      </c>
      <c r="F990" t="str">
        <f>"06B109244"</f>
        <v>06B109244</v>
      </c>
      <c r="G990" t="str">
        <f>"06B109244"</f>
        <v>06B109244</v>
      </c>
    </row>
    <row r="991" spans="1:7">
      <c r="A991" t="s">
        <v>92</v>
      </c>
      <c r="B991" t="s">
        <v>34</v>
      </c>
      <c r="C991" t="str">
        <f>"AA10350"</f>
        <v>AA10350</v>
      </c>
      <c r="D991">
        <v>404</v>
      </c>
      <c r="E991" t="s">
        <v>53</v>
      </c>
      <c r="F991" t="str">
        <f>"028145278M"</f>
        <v>028145278M</v>
      </c>
      <c r="G991" t="str">
        <f>"028145278M"</f>
        <v>028145278M</v>
      </c>
    </row>
    <row r="992" spans="1:7">
      <c r="A992" t="s">
        <v>90</v>
      </c>
      <c r="B992" t="s">
        <v>34</v>
      </c>
      <c r="C992" t="str">
        <f>"AA10351"</f>
        <v>AA10351</v>
      </c>
      <c r="D992">
        <v>405</v>
      </c>
      <c r="E992" t="s">
        <v>52</v>
      </c>
      <c r="F992" t="str">
        <f>"06B109243B"</f>
        <v>06B109243B</v>
      </c>
      <c r="G992" t="str">
        <f>"06B109243B"</f>
        <v>06B109243B</v>
      </c>
    </row>
    <row r="993" spans="1:7">
      <c r="A993" t="s">
        <v>90</v>
      </c>
      <c r="B993" t="s">
        <v>34</v>
      </c>
      <c r="C993" t="str">
        <f>"AA10351"</f>
        <v>AA10351</v>
      </c>
      <c r="D993">
        <v>405</v>
      </c>
      <c r="E993" t="s">
        <v>53</v>
      </c>
      <c r="F993" t="str">
        <f>"06B109243E"</f>
        <v>06B109243E</v>
      </c>
      <c r="G993" t="str">
        <f>"06B109243E"</f>
        <v>06B109243E</v>
      </c>
    </row>
    <row r="994" spans="1:7">
      <c r="A994" t="s">
        <v>93</v>
      </c>
      <c r="B994" t="s">
        <v>34</v>
      </c>
      <c r="C994" t="str">
        <f>"AA10352"</f>
        <v>AA10352</v>
      </c>
      <c r="D994">
        <v>406</v>
      </c>
      <c r="E994" t="s">
        <v>76</v>
      </c>
      <c r="F994" t="str">
        <f>"13073AA180"</f>
        <v>13073AA180</v>
      </c>
      <c r="G994" t="str">
        <f>"13073AA180"</f>
        <v>13073AA180</v>
      </c>
    </row>
    <row r="995" spans="1:7">
      <c r="A995" t="s">
        <v>93</v>
      </c>
      <c r="B995" t="s">
        <v>34</v>
      </c>
      <c r="C995" t="str">
        <f>"AA10352"</f>
        <v>AA10352</v>
      </c>
      <c r="D995">
        <v>406</v>
      </c>
      <c r="E995" t="s">
        <v>76</v>
      </c>
      <c r="F995" t="str">
        <f>"13073AA082"</f>
        <v>13073AA082</v>
      </c>
      <c r="G995" t="str">
        <f>"13073AA082"</f>
        <v>13073AA082</v>
      </c>
    </row>
    <row r="996" spans="1:7">
      <c r="A996" t="s">
        <v>93</v>
      </c>
      <c r="B996" t="s">
        <v>34</v>
      </c>
      <c r="C996" t="str">
        <f>"AA10352"</f>
        <v>AA10352</v>
      </c>
      <c r="D996">
        <v>406</v>
      </c>
      <c r="E996" t="s">
        <v>76</v>
      </c>
      <c r="F996" t="str">
        <f>"13073AA142"</f>
        <v>13073AA142</v>
      </c>
      <c r="G996" t="str">
        <f>"13073AA142"</f>
        <v>13073AA142</v>
      </c>
    </row>
    <row r="997" spans="1:7">
      <c r="A997" t="s">
        <v>93</v>
      </c>
      <c r="B997" t="s">
        <v>34</v>
      </c>
      <c r="C997" t="str">
        <f>"AA10352"</f>
        <v>AA10352</v>
      </c>
      <c r="D997">
        <v>406</v>
      </c>
      <c r="E997" t="s">
        <v>76</v>
      </c>
      <c r="F997" t="str">
        <f>"13073AA081"</f>
        <v>13073AA081</v>
      </c>
      <c r="G997" t="str">
        <f>"13073AA081"</f>
        <v>13073AA081</v>
      </c>
    </row>
    <row r="998" spans="1:7">
      <c r="A998" t="s">
        <v>93</v>
      </c>
      <c r="B998" t="s">
        <v>34</v>
      </c>
      <c r="C998" t="str">
        <f>"AA10352"</f>
        <v>AA10352</v>
      </c>
      <c r="D998">
        <v>406</v>
      </c>
      <c r="E998" t="s">
        <v>76</v>
      </c>
      <c r="F998" t="str">
        <f>"13073AA140"</f>
        <v>13073AA140</v>
      </c>
      <c r="G998" t="str">
        <f>"13073AA140"</f>
        <v>13073AA140</v>
      </c>
    </row>
    <row r="999" spans="1:7">
      <c r="A999" t="s">
        <v>93</v>
      </c>
      <c r="B999" t="s">
        <v>34</v>
      </c>
      <c r="C999" t="str">
        <f>"AA10353"</f>
        <v>AA10353</v>
      </c>
      <c r="D999">
        <v>407</v>
      </c>
      <c r="E999" t="s">
        <v>76</v>
      </c>
      <c r="F999" t="str">
        <f>"13085AA080"</f>
        <v>13085AA080</v>
      </c>
      <c r="G999" t="str">
        <f>"13085AA080"</f>
        <v>13085AA080</v>
      </c>
    </row>
    <row r="1000" spans="1:7">
      <c r="A1000" t="s">
        <v>93</v>
      </c>
      <c r="B1000" t="s">
        <v>34</v>
      </c>
      <c r="C1000" t="str">
        <f>"AA10353"</f>
        <v>AA10353</v>
      </c>
      <c r="D1000">
        <v>407</v>
      </c>
      <c r="E1000" t="s">
        <v>76</v>
      </c>
      <c r="F1000" t="str">
        <f>"13085AA010"</f>
        <v>13085AA010</v>
      </c>
      <c r="G1000" t="str">
        <f>"13085AA010"</f>
        <v>13085AA010</v>
      </c>
    </row>
    <row r="1001" spans="1:7">
      <c r="A1001" t="s">
        <v>93</v>
      </c>
      <c r="B1001" t="s">
        <v>34</v>
      </c>
      <c r="C1001" t="str">
        <f>"AA10353"</f>
        <v>AA10353</v>
      </c>
      <c r="D1001">
        <v>407</v>
      </c>
      <c r="E1001" t="s">
        <v>76</v>
      </c>
      <c r="F1001" t="str">
        <f>"13085AA070"</f>
        <v>13085AA070</v>
      </c>
      <c r="G1001" t="str">
        <f>"13085AA070"</f>
        <v>13085AA070</v>
      </c>
    </row>
    <row r="1002" spans="1:7">
      <c r="A1002" t="s">
        <v>93</v>
      </c>
      <c r="B1002" t="s">
        <v>34</v>
      </c>
      <c r="C1002" t="str">
        <f>"AA10353"</f>
        <v>AA10353</v>
      </c>
      <c r="D1002">
        <v>407</v>
      </c>
      <c r="E1002" t="s">
        <v>76</v>
      </c>
      <c r="F1002" t="str">
        <f>"13085AA100"</f>
        <v>13085AA100</v>
      </c>
      <c r="G1002" t="str">
        <f>"13085AA100"</f>
        <v>13085AA100</v>
      </c>
    </row>
    <row r="1003" spans="1:7">
      <c r="A1003" t="s">
        <v>92</v>
      </c>
      <c r="B1003" t="s">
        <v>34</v>
      </c>
      <c r="C1003" t="str">
        <f t="shared" ref="C1003:C1010" si="42">"AA10354"</f>
        <v>AA10354</v>
      </c>
      <c r="D1003">
        <v>408</v>
      </c>
      <c r="E1003" t="s">
        <v>19</v>
      </c>
      <c r="F1003" t="str">
        <f>"1371788"</f>
        <v>1371788</v>
      </c>
      <c r="G1003" t="str">
        <f>"1371788"</f>
        <v>1371788</v>
      </c>
    </row>
    <row r="1004" spans="1:7">
      <c r="A1004" t="s">
        <v>92</v>
      </c>
      <c r="B1004" t="s">
        <v>34</v>
      </c>
      <c r="C1004" t="str">
        <f t="shared" si="42"/>
        <v>AA10354</v>
      </c>
      <c r="D1004">
        <v>408</v>
      </c>
      <c r="E1004" t="s">
        <v>19</v>
      </c>
      <c r="F1004" t="str">
        <f>"1493670"</f>
        <v>1493670</v>
      </c>
      <c r="G1004" t="str">
        <f>"1493670"</f>
        <v>1493670</v>
      </c>
    </row>
    <row r="1005" spans="1:7">
      <c r="A1005" t="s">
        <v>92</v>
      </c>
      <c r="B1005" t="s">
        <v>34</v>
      </c>
      <c r="C1005" t="str">
        <f t="shared" si="42"/>
        <v>AA10354</v>
      </c>
      <c r="D1005">
        <v>408</v>
      </c>
      <c r="E1005" t="s">
        <v>19</v>
      </c>
      <c r="F1005" t="str">
        <f>"1774651"</f>
        <v>1774651</v>
      </c>
      <c r="G1005" t="str">
        <f>"1774651"</f>
        <v>1774651</v>
      </c>
    </row>
    <row r="1006" spans="1:7">
      <c r="A1006" t="s">
        <v>92</v>
      </c>
      <c r="B1006" t="s">
        <v>34</v>
      </c>
      <c r="C1006" t="str">
        <f t="shared" si="42"/>
        <v>AA10354</v>
      </c>
      <c r="D1006">
        <v>408</v>
      </c>
      <c r="E1006" t="s">
        <v>19</v>
      </c>
      <c r="F1006" t="str">
        <f>"1545982"</f>
        <v>1545982</v>
      </c>
      <c r="G1006" t="str">
        <f>"1545982"</f>
        <v>1545982</v>
      </c>
    </row>
    <row r="1007" spans="1:7">
      <c r="A1007" t="s">
        <v>92</v>
      </c>
      <c r="B1007" t="s">
        <v>34</v>
      </c>
      <c r="C1007" t="str">
        <f t="shared" si="42"/>
        <v>AA10354</v>
      </c>
      <c r="D1007">
        <v>408</v>
      </c>
      <c r="E1007" t="s">
        <v>19</v>
      </c>
      <c r="F1007" t="str">
        <f>"1512181"</f>
        <v>1512181</v>
      </c>
      <c r="G1007" t="str">
        <f>"1512181"</f>
        <v>1512181</v>
      </c>
    </row>
    <row r="1008" spans="1:7">
      <c r="A1008" t="s">
        <v>92</v>
      </c>
      <c r="B1008" t="s">
        <v>34</v>
      </c>
      <c r="C1008" t="str">
        <f t="shared" si="42"/>
        <v>AA10354</v>
      </c>
      <c r="D1008">
        <v>408</v>
      </c>
      <c r="E1008" t="s">
        <v>19</v>
      </c>
      <c r="F1008" t="str">
        <f>"1459988"</f>
        <v>1459988</v>
      </c>
      <c r="G1008" t="str">
        <f>"1459988"</f>
        <v>1459988</v>
      </c>
    </row>
    <row r="1009" spans="1:7">
      <c r="A1009" t="s">
        <v>92</v>
      </c>
      <c r="B1009" t="s">
        <v>34</v>
      </c>
      <c r="C1009" t="str">
        <f t="shared" si="42"/>
        <v>AA10354</v>
      </c>
      <c r="D1009">
        <v>408</v>
      </c>
      <c r="E1009" t="s">
        <v>19</v>
      </c>
      <c r="F1009" t="str">
        <f>"1859654"</f>
        <v>1859654</v>
      </c>
      <c r="G1009" t="str">
        <f>"1859654"</f>
        <v>1859654</v>
      </c>
    </row>
    <row r="1010" spans="1:7">
      <c r="A1010" t="s">
        <v>92</v>
      </c>
      <c r="B1010" t="s">
        <v>34</v>
      </c>
      <c r="C1010" t="str">
        <f t="shared" si="42"/>
        <v>AA10354</v>
      </c>
      <c r="D1010">
        <v>408</v>
      </c>
      <c r="E1010" t="s">
        <v>19</v>
      </c>
      <c r="F1010" t="str">
        <f>"1503113"</f>
        <v>1503113</v>
      </c>
      <c r="G1010" t="str">
        <f>"1503113"</f>
        <v>1503113</v>
      </c>
    </row>
    <row r="1011" spans="1:7">
      <c r="A1011" t="s">
        <v>92</v>
      </c>
      <c r="B1011" t="s">
        <v>34</v>
      </c>
      <c r="C1011" t="str">
        <f t="shared" ref="C1011:C1016" si="43">"AA10355"</f>
        <v>AA10355</v>
      </c>
      <c r="D1011">
        <v>409</v>
      </c>
      <c r="E1011" t="s">
        <v>19</v>
      </c>
      <c r="F1011" t="str">
        <f>"1859655"</f>
        <v>1859655</v>
      </c>
      <c r="G1011" t="str">
        <f>"1859655"</f>
        <v>1859655</v>
      </c>
    </row>
    <row r="1012" spans="1:7">
      <c r="A1012" t="s">
        <v>92</v>
      </c>
      <c r="B1012" t="s">
        <v>34</v>
      </c>
      <c r="C1012" t="str">
        <f t="shared" si="43"/>
        <v>AA10355</v>
      </c>
      <c r="D1012">
        <v>409</v>
      </c>
      <c r="E1012" t="s">
        <v>19</v>
      </c>
      <c r="F1012" t="str">
        <f>"1503114"</f>
        <v>1503114</v>
      </c>
      <c r="G1012" t="str">
        <f>"1503114"</f>
        <v>1503114</v>
      </c>
    </row>
    <row r="1013" spans="1:7">
      <c r="A1013" t="s">
        <v>92</v>
      </c>
      <c r="B1013" t="s">
        <v>34</v>
      </c>
      <c r="C1013" t="str">
        <f t="shared" si="43"/>
        <v>AA10355</v>
      </c>
      <c r="D1013">
        <v>409</v>
      </c>
      <c r="E1013" t="s">
        <v>19</v>
      </c>
      <c r="F1013" t="str">
        <f>"1459981"</f>
        <v>1459981</v>
      </c>
      <c r="G1013" t="str">
        <f>"1459981"</f>
        <v>1459981</v>
      </c>
    </row>
    <row r="1014" spans="1:7">
      <c r="A1014" t="s">
        <v>92</v>
      </c>
      <c r="B1014" t="s">
        <v>34</v>
      </c>
      <c r="C1014" t="str">
        <f t="shared" si="43"/>
        <v>AA10355</v>
      </c>
      <c r="D1014">
        <v>409</v>
      </c>
      <c r="E1014" t="s">
        <v>19</v>
      </c>
      <c r="F1014" t="str">
        <f>"1476395"</f>
        <v>1476395</v>
      </c>
      <c r="G1014" t="str">
        <f>"1476395"</f>
        <v>1476395</v>
      </c>
    </row>
    <row r="1015" spans="1:7">
      <c r="A1015" t="s">
        <v>92</v>
      </c>
      <c r="B1015" t="s">
        <v>34</v>
      </c>
      <c r="C1015" t="str">
        <f t="shared" si="43"/>
        <v>AA10355</v>
      </c>
      <c r="D1015">
        <v>409</v>
      </c>
      <c r="E1015" t="s">
        <v>19</v>
      </c>
      <c r="F1015" t="str">
        <f>"1774652"</f>
        <v>1774652</v>
      </c>
      <c r="G1015" t="str">
        <f>"1774652"</f>
        <v>1774652</v>
      </c>
    </row>
    <row r="1016" spans="1:7">
      <c r="A1016" t="s">
        <v>92</v>
      </c>
      <c r="B1016" t="s">
        <v>34</v>
      </c>
      <c r="C1016" t="str">
        <f t="shared" si="43"/>
        <v>AA10355</v>
      </c>
      <c r="D1016">
        <v>409</v>
      </c>
      <c r="E1016" t="s">
        <v>19</v>
      </c>
      <c r="F1016" t="str">
        <f>"1545983"</f>
        <v>1545983</v>
      </c>
      <c r="G1016" t="str">
        <f>"1545983"</f>
        <v>1545983</v>
      </c>
    </row>
    <row r="1017" spans="1:7">
      <c r="A1017" t="s">
        <v>92</v>
      </c>
      <c r="B1017" t="s">
        <v>34</v>
      </c>
      <c r="C1017" t="str">
        <f>"AA10356"</f>
        <v>AA10356</v>
      </c>
      <c r="D1017">
        <v>410</v>
      </c>
      <c r="E1017" t="s">
        <v>19</v>
      </c>
      <c r="F1017" t="str">
        <f>"1545984"</f>
        <v>1545984</v>
      </c>
      <c r="G1017" t="str">
        <f>"1545984"</f>
        <v>1545984</v>
      </c>
    </row>
    <row r="1018" spans="1:7">
      <c r="A1018" t="s">
        <v>92</v>
      </c>
      <c r="B1018" t="s">
        <v>34</v>
      </c>
      <c r="C1018" t="str">
        <f>"AA10356"</f>
        <v>AA10356</v>
      </c>
      <c r="D1018">
        <v>410</v>
      </c>
      <c r="E1018" t="s">
        <v>19</v>
      </c>
      <c r="F1018" t="str">
        <f>"1859656"</f>
        <v>1859656</v>
      </c>
      <c r="G1018" t="str">
        <f>"1859656"</f>
        <v>1859656</v>
      </c>
    </row>
    <row r="1019" spans="1:7">
      <c r="A1019" t="s">
        <v>92</v>
      </c>
      <c r="B1019" t="s">
        <v>34</v>
      </c>
      <c r="C1019" t="str">
        <f>"AA10356"</f>
        <v>AA10356</v>
      </c>
      <c r="D1019">
        <v>410</v>
      </c>
      <c r="E1019" t="s">
        <v>19</v>
      </c>
      <c r="F1019" t="str">
        <f>"1438743"</f>
        <v>1438743</v>
      </c>
      <c r="G1019" t="str">
        <f>"1438743"</f>
        <v>1438743</v>
      </c>
    </row>
    <row r="1020" spans="1:7">
      <c r="A1020" t="s">
        <v>92</v>
      </c>
      <c r="B1020" t="s">
        <v>34</v>
      </c>
      <c r="C1020" t="str">
        <f>"AA10356"</f>
        <v>AA10356</v>
      </c>
      <c r="D1020">
        <v>410</v>
      </c>
      <c r="E1020" t="s">
        <v>19</v>
      </c>
      <c r="F1020" t="str">
        <f>"1503115"</f>
        <v>1503115</v>
      </c>
      <c r="G1020" t="str">
        <f>"1503115"</f>
        <v>1503115</v>
      </c>
    </row>
    <row r="1021" spans="1:7">
      <c r="A1021" t="s">
        <v>92</v>
      </c>
      <c r="B1021" t="s">
        <v>34</v>
      </c>
      <c r="C1021" t="str">
        <f>"AA10356"</f>
        <v>AA10356</v>
      </c>
      <c r="D1021">
        <v>410</v>
      </c>
      <c r="E1021" t="s">
        <v>19</v>
      </c>
      <c r="F1021" t="str">
        <f>"1774653"</f>
        <v>1774653</v>
      </c>
      <c r="G1021" t="str">
        <f>"1774653"</f>
        <v>1774653</v>
      </c>
    </row>
    <row r="1022" spans="1:7">
      <c r="A1022" t="s">
        <v>92</v>
      </c>
      <c r="B1022" t="s">
        <v>34</v>
      </c>
      <c r="C1022" t="str">
        <f>"AA10357"</f>
        <v>AA10357</v>
      </c>
      <c r="D1022">
        <v>411</v>
      </c>
      <c r="E1022" t="s">
        <v>19</v>
      </c>
      <c r="F1022" t="str">
        <f>"185653"</f>
        <v>185653</v>
      </c>
      <c r="G1022" t="str">
        <f>"185653"</f>
        <v>185653</v>
      </c>
    </row>
    <row r="1023" spans="1:7">
      <c r="A1023" t="s">
        <v>92</v>
      </c>
      <c r="B1023" t="s">
        <v>34</v>
      </c>
      <c r="C1023" t="str">
        <f>"AA10357"</f>
        <v>AA10357</v>
      </c>
      <c r="D1023">
        <v>411</v>
      </c>
      <c r="E1023" t="s">
        <v>19</v>
      </c>
      <c r="F1023" t="str">
        <f>"1510699"</f>
        <v>1510699</v>
      </c>
      <c r="G1023" t="str">
        <f>"1510699"</f>
        <v>1510699</v>
      </c>
    </row>
    <row r="1024" spans="1:7">
      <c r="A1024" t="s">
        <v>92</v>
      </c>
      <c r="B1024" t="s">
        <v>34</v>
      </c>
      <c r="C1024" t="str">
        <f>"AA10357"</f>
        <v>AA10357</v>
      </c>
      <c r="D1024">
        <v>411</v>
      </c>
      <c r="E1024" t="s">
        <v>19</v>
      </c>
      <c r="F1024" t="str">
        <f>"1791073"</f>
        <v>1791073</v>
      </c>
      <c r="G1024" t="str">
        <f>"1791073"</f>
        <v>1791073</v>
      </c>
    </row>
    <row r="1025" spans="1:7">
      <c r="A1025" t="s">
        <v>92</v>
      </c>
      <c r="B1025" t="s">
        <v>34</v>
      </c>
      <c r="C1025" t="str">
        <f>"AA10358"</f>
        <v>AA10358</v>
      </c>
      <c r="D1025">
        <v>412</v>
      </c>
      <c r="E1025" t="s">
        <v>19</v>
      </c>
      <c r="F1025" t="str">
        <f>"2197005"</f>
        <v>2197005</v>
      </c>
      <c r="G1025" t="str">
        <f>"2197005"</f>
        <v>2197005</v>
      </c>
    </row>
    <row r="1026" spans="1:7">
      <c r="A1026" t="s">
        <v>92</v>
      </c>
      <c r="B1026" t="s">
        <v>34</v>
      </c>
      <c r="C1026" t="str">
        <f>"AA10358"</f>
        <v>AA10358</v>
      </c>
      <c r="D1026">
        <v>412</v>
      </c>
      <c r="E1026" t="s">
        <v>19</v>
      </c>
      <c r="F1026" t="str">
        <f>"1859657"</f>
        <v>1859657</v>
      </c>
      <c r="G1026" t="str">
        <f>"1859657"</f>
        <v>1859657</v>
      </c>
    </row>
    <row r="1027" spans="1:7">
      <c r="A1027" t="s">
        <v>92</v>
      </c>
      <c r="B1027" t="s">
        <v>34</v>
      </c>
      <c r="C1027" t="str">
        <f>"AA10358"</f>
        <v>AA10358</v>
      </c>
      <c r="D1027">
        <v>412</v>
      </c>
      <c r="E1027" t="s">
        <v>19</v>
      </c>
      <c r="F1027" t="str">
        <f>"1774654"</f>
        <v>1774654</v>
      </c>
      <c r="G1027" t="str">
        <f>"1774654"</f>
        <v>1774654</v>
      </c>
    </row>
    <row r="1028" spans="1:7">
      <c r="A1028" t="s">
        <v>92</v>
      </c>
      <c r="B1028" t="s">
        <v>34</v>
      </c>
      <c r="C1028" t="str">
        <f>"AA10358"</f>
        <v>AA10358</v>
      </c>
      <c r="D1028">
        <v>412</v>
      </c>
      <c r="E1028" t="s">
        <v>19</v>
      </c>
      <c r="F1028" t="str">
        <f>"1774650"</f>
        <v>1774650</v>
      </c>
      <c r="G1028" t="str">
        <f>"1774650"</f>
        <v>1774650</v>
      </c>
    </row>
    <row r="1029" spans="1:7">
      <c r="A1029" t="s">
        <v>92</v>
      </c>
      <c r="B1029" t="s">
        <v>34</v>
      </c>
      <c r="C1029" t="str">
        <f>"AA10358"</f>
        <v>AA10358</v>
      </c>
      <c r="D1029">
        <v>412</v>
      </c>
      <c r="E1029" t="s">
        <v>19</v>
      </c>
      <c r="F1029" t="str">
        <f>"1512181"</f>
        <v>1512181</v>
      </c>
      <c r="G1029" t="str">
        <f>"1512181"</f>
        <v>1512181</v>
      </c>
    </row>
    <row r="1030" spans="1:7">
      <c r="A1030" t="s">
        <v>91</v>
      </c>
      <c r="B1030" t="s">
        <v>34</v>
      </c>
      <c r="C1030" t="str">
        <f>"AA10359"</f>
        <v>AA10359</v>
      </c>
      <c r="D1030">
        <v>413</v>
      </c>
      <c r="E1030" t="s">
        <v>19</v>
      </c>
      <c r="F1030" t="str">
        <f>"1858884"</f>
        <v>1858884</v>
      </c>
      <c r="G1030" t="str">
        <f>"1858884"</f>
        <v>1858884</v>
      </c>
    </row>
    <row r="1031" spans="1:7">
      <c r="A1031" t="s">
        <v>91</v>
      </c>
      <c r="B1031" t="s">
        <v>34</v>
      </c>
      <c r="C1031" t="str">
        <f>"AA10359"</f>
        <v>AA10359</v>
      </c>
      <c r="D1031">
        <v>413</v>
      </c>
      <c r="E1031" t="s">
        <v>19</v>
      </c>
      <c r="F1031" t="str">
        <f>"1510698"</f>
        <v>1510698</v>
      </c>
      <c r="G1031" t="str">
        <f>"1510698"</f>
        <v>1510698</v>
      </c>
    </row>
    <row r="1032" spans="1:7">
      <c r="A1032" t="s">
        <v>91</v>
      </c>
      <c r="B1032" t="s">
        <v>34</v>
      </c>
      <c r="C1032" t="str">
        <f>"AA10359"</f>
        <v>AA10359</v>
      </c>
      <c r="D1032">
        <v>413</v>
      </c>
      <c r="E1032" t="s">
        <v>19</v>
      </c>
      <c r="F1032" t="str">
        <f>"1795774"</f>
        <v>1795774</v>
      </c>
      <c r="G1032" t="str">
        <f>"1795774"</f>
        <v>1795774</v>
      </c>
    </row>
    <row r="1033" spans="1:7">
      <c r="A1033" t="s">
        <v>91</v>
      </c>
      <c r="B1033" t="s">
        <v>34</v>
      </c>
      <c r="C1033" t="str">
        <f>"AA10360"</f>
        <v>AA10360</v>
      </c>
      <c r="D1033">
        <v>414</v>
      </c>
      <c r="E1033" t="s">
        <v>19</v>
      </c>
      <c r="F1033" t="str">
        <f>"1858885"</f>
        <v>1858885</v>
      </c>
      <c r="G1033" t="str">
        <f>"1858885"</f>
        <v>1858885</v>
      </c>
    </row>
    <row r="1034" spans="1:7">
      <c r="A1034" t="s">
        <v>91</v>
      </c>
      <c r="B1034" t="s">
        <v>34</v>
      </c>
      <c r="C1034" t="str">
        <f>"AA10360"</f>
        <v>AA10360</v>
      </c>
      <c r="D1034">
        <v>414</v>
      </c>
      <c r="E1034" t="s">
        <v>19</v>
      </c>
      <c r="F1034" t="str">
        <f>"1512749"</f>
        <v>1512749</v>
      </c>
      <c r="G1034" t="str">
        <f>"1512749"</f>
        <v>1512749</v>
      </c>
    </row>
    <row r="1035" spans="1:7">
      <c r="A1035" t="s">
        <v>91</v>
      </c>
      <c r="B1035" t="s">
        <v>34</v>
      </c>
      <c r="C1035" t="str">
        <f>"AA10360"</f>
        <v>AA10360</v>
      </c>
      <c r="D1035">
        <v>414</v>
      </c>
      <c r="E1035" t="s">
        <v>19</v>
      </c>
      <c r="F1035" t="str">
        <f>"1795775"</f>
        <v>1795775</v>
      </c>
      <c r="G1035" t="str">
        <f>"1795775"</f>
        <v>1795775</v>
      </c>
    </row>
    <row r="1036" spans="1:7">
      <c r="A1036" t="s">
        <v>90</v>
      </c>
      <c r="B1036" t="s">
        <v>34</v>
      </c>
      <c r="C1036" t="str">
        <f>"AA10361"</f>
        <v>AA10361</v>
      </c>
      <c r="D1036">
        <v>415</v>
      </c>
      <c r="E1036" t="s">
        <v>41</v>
      </c>
      <c r="F1036" t="str">
        <f>"1354067020"</f>
        <v>1354067020</v>
      </c>
      <c r="G1036" t="str">
        <f>"1354067020"</f>
        <v>1354067020</v>
      </c>
    </row>
    <row r="1037" spans="1:7">
      <c r="A1037" t="s">
        <v>90</v>
      </c>
      <c r="B1037" t="s">
        <v>34</v>
      </c>
      <c r="C1037" t="str">
        <f>"AA10361"</f>
        <v>AA10361</v>
      </c>
      <c r="D1037">
        <v>415</v>
      </c>
      <c r="E1037" t="s">
        <v>41</v>
      </c>
      <c r="F1037" t="str">
        <f>"135400L010"</f>
        <v>135400L010</v>
      </c>
      <c r="G1037" t="str">
        <f>"135400L010"</f>
        <v>135400L010</v>
      </c>
    </row>
    <row r="1038" spans="1:7">
      <c r="A1038" t="s">
        <v>92</v>
      </c>
      <c r="B1038" t="s">
        <v>34</v>
      </c>
      <c r="C1038" t="str">
        <f>"AA10362"</f>
        <v>AA10362</v>
      </c>
      <c r="D1038">
        <v>416</v>
      </c>
      <c r="E1038" t="s">
        <v>41</v>
      </c>
      <c r="F1038" t="str">
        <f>"1662022011"</f>
        <v>1662022011</v>
      </c>
      <c r="G1038" t="str">
        <f>"1662022011"</f>
        <v>1662022011</v>
      </c>
    </row>
    <row r="1039" spans="1:7">
      <c r="A1039" t="s">
        <v>92</v>
      </c>
      <c r="B1039" t="s">
        <v>34</v>
      </c>
      <c r="C1039" t="str">
        <f>"AA10362"</f>
        <v>AA10362</v>
      </c>
      <c r="D1039">
        <v>416</v>
      </c>
      <c r="E1039" t="s">
        <v>41</v>
      </c>
      <c r="F1039" t="str">
        <f>"1662022012"</f>
        <v>1662022012</v>
      </c>
      <c r="G1039" t="str">
        <f>"1662022012"</f>
        <v>1662022012</v>
      </c>
    </row>
    <row r="1040" spans="1:7">
      <c r="A1040" t="s">
        <v>92</v>
      </c>
      <c r="B1040" t="s">
        <v>34</v>
      </c>
      <c r="C1040" t="str">
        <f>"AA10362"</f>
        <v>AA10362</v>
      </c>
      <c r="D1040">
        <v>416</v>
      </c>
      <c r="E1040" t="s">
        <v>41</v>
      </c>
      <c r="F1040" t="str">
        <f>"1662022010"</f>
        <v>1662022010</v>
      </c>
      <c r="G1040" t="str">
        <f>"1662022010"</f>
        <v>1662022010</v>
      </c>
    </row>
    <row r="1041" spans="1:7">
      <c r="A1041" t="s">
        <v>92</v>
      </c>
      <c r="B1041" t="s">
        <v>34</v>
      </c>
      <c r="C1041" t="str">
        <f>"AA10362"</f>
        <v>AA10362</v>
      </c>
      <c r="D1041">
        <v>416</v>
      </c>
      <c r="E1041" t="s">
        <v>41</v>
      </c>
      <c r="F1041" t="str">
        <f>"166200W093"</f>
        <v>166200W093</v>
      </c>
      <c r="G1041" t="str">
        <f>"166200W093"</f>
        <v>166200W093</v>
      </c>
    </row>
    <row r="1042" spans="1:7">
      <c r="A1042" t="s">
        <v>92</v>
      </c>
      <c r="B1042" t="s">
        <v>34</v>
      </c>
      <c r="C1042" t="str">
        <f>"AA10362"</f>
        <v>AA10362</v>
      </c>
      <c r="D1042">
        <v>416</v>
      </c>
      <c r="E1042" t="s">
        <v>41</v>
      </c>
      <c r="F1042" t="str">
        <f>"1662022013"</f>
        <v>1662022013</v>
      </c>
      <c r="G1042" t="str">
        <f>"1662022013"</f>
        <v>1662022013</v>
      </c>
    </row>
    <row r="1043" spans="1:7">
      <c r="A1043" t="s">
        <v>92</v>
      </c>
      <c r="B1043" t="s">
        <v>34</v>
      </c>
      <c r="C1043" t="str">
        <f t="shared" ref="C1043:C1049" si="44">"AA10363"</f>
        <v>AA10363</v>
      </c>
      <c r="D1043">
        <v>417</v>
      </c>
      <c r="E1043" t="s">
        <v>41</v>
      </c>
      <c r="F1043" t="str">
        <f>"1662028011"</f>
        <v>1662028011</v>
      </c>
      <c r="G1043" t="str">
        <f>"1662028011"</f>
        <v>1662028011</v>
      </c>
    </row>
    <row r="1044" spans="1:7">
      <c r="A1044" t="s">
        <v>92</v>
      </c>
      <c r="B1044" t="s">
        <v>34</v>
      </c>
      <c r="C1044" t="str">
        <f t="shared" si="44"/>
        <v>AA10363</v>
      </c>
      <c r="D1044">
        <v>417</v>
      </c>
      <c r="E1044" t="s">
        <v>41</v>
      </c>
      <c r="F1044" t="str">
        <f>"1662028012"</f>
        <v>1662028012</v>
      </c>
      <c r="G1044" t="str">
        <f>"1662028012"</f>
        <v>1662028012</v>
      </c>
    </row>
    <row r="1045" spans="1:7">
      <c r="A1045" t="s">
        <v>92</v>
      </c>
      <c r="B1045" t="s">
        <v>34</v>
      </c>
      <c r="C1045" t="str">
        <f t="shared" si="44"/>
        <v>AA10363</v>
      </c>
      <c r="D1045">
        <v>417</v>
      </c>
      <c r="E1045" t="s">
        <v>41</v>
      </c>
      <c r="F1045" t="str">
        <f>"1662028010"</f>
        <v>1662028010</v>
      </c>
      <c r="G1045" t="str">
        <f>"1662028010"</f>
        <v>1662028010</v>
      </c>
    </row>
    <row r="1046" spans="1:7">
      <c r="A1046" t="s">
        <v>92</v>
      </c>
      <c r="B1046" t="s">
        <v>34</v>
      </c>
      <c r="C1046" t="str">
        <f t="shared" si="44"/>
        <v>AA10363</v>
      </c>
      <c r="D1046">
        <v>417</v>
      </c>
      <c r="E1046" t="s">
        <v>41</v>
      </c>
      <c r="F1046" t="str">
        <f>"1662028090"</f>
        <v>1662028090</v>
      </c>
      <c r="G1046" t="str">
        <f>"1662028090"</f>
        <v>1662028090</v>
      </c>
    </row>
    <row r="1047" spans="1:7">
      <c r="A1047" t="s">
        <v>92</v>
      </c>
      <c r="B1047" t="s">
        <v>34</v>
      </c>
      <c r="C1047" t="str">
        <f t="shared" si="44"/>
        <v>AA10363</v>
      </c>
      <c r="D1047">
        <v>417</v>
      </c>
      <c r="E1047" t="s">
        <v>41</v>
      </c>
      <c r="F1047" t="str">
        <f>"166200W110"</f>
        <v>166200W110</v>
      </c>
      <c r="G1047" t="str">
        <f>"166200W110"</f>
        <v>166200W110</v>
      </c>
    </row>
    <row r="1048" spans="1:7">
      <c r="A1048" t="s">
        <v>92</v>
      </c>
      <c r="B1048" t="s">
        <v>34</v>
      </c>
      <c r="C1048" t="str">
        <f t="shared" si="44"/>
        <v>AA10363</v>
      </c>
      <c r="D1048">
        <v>417</v>
      </c>
      <c r="E1048" t="s">
        <v>41</v>
      </c>
      <c r="F1048" t="str">
        <f>"1662028071"</f>
        <v>1662028071</v>
      </c>
      <c r="G1048" t="str">
        <f>"1662028071"</f>
        <v>1662028071</v>
      </c>
    </row>
    <row r="1049" spans="1:7">
      <c r="A1049" t="s">
        <v>92</v>
      </c>
      <c r="B1049" t="s">
        <v>34</v>
      </c>
      <c r="C1049" t="str">
        <f t="shared" si="44"/>
        <v>AA10363</v>
      </c>
      <c r="D1049">
        <v>417</v>
      </c>
      <c r="E1049" t="s">
        <v>41</v>
      </c>
      <c r="F1049" t="str">
        <f>"1662028070"</f>
        <v>1662028070</v>
      </c>
      <c r="G1049" t="str">
        <f>"1662028070"</f>
        <v>1662028070</v>
      </c>
    </row>
    <row r="1050" spans="1:7">
      <c r="A1050" t="s">
        <v>90</v>
      </c>
      <c r="B1050" t="s">
        <v>34</v>
      </c>
      <c r="C1050" t="str">
        <f>"AA10364"</f>
        <v>AA10364</v>
      </c>
      <c r="D1050">
        <v>418</v>
      </c>
      <c r="E1050" t="s">
        <v>53</v>
      </c>
      <c r="F1050" t="str">
        <f>"078109243Q"</f>
        <v>078109243Q</v>
      </c>
      <c r="G1050" t="str">
        <f>"078109243Q"</f>
        <v>078109243Q</v>
      </c>
    </row>
    <row r="1051" spans="1:7">
      <c r="A1051" t="s">
        <v>90</v>
      </c>
      <c r="B1051" t="s">
        <v>34</v>
      </c>
      <c r="C1051" t="str">
        <f>"AA10364"</f>
        <v>AA10364</v>
      </c>
      <c r="D1051">
        <v>418</v>
      </c>
      <c r="E1051" t="s">
        <v>53</v>
      </c>
      <c r="F1051" t="str">
        <f>"078109243S"</f>
        <v>078109243S</v>
      </c>
      <c r="G1051" t="str">
        <f>"078109243S"</f>
        <v>078109243S</v>
      </c>
    </row>
    <row r="1052" spans="1:7">
      <c r="A1052" t="s">
        <v>90</v>
      </c>
      <c r="B1052" t="s">
        <v>34</v>
      </c>
      <c r="C1052" t="str">
        <f>"AA10364"</f>
        <v>AA10364</v>
      </c>
      <c r="D1052">
        <v>418</v>
      </c>
      <c r="E1052" t="s">
        <v>53</v>
      </c>
      <c r="F1052" t="str">
        <f>"078109243R"</f>
        <v>078109243R</v>
      </c>
      <c r="G1052" t="str">
        <f>"078109243R"</f>
        <v>078109243R</v>
      </c>
    </row>
    <row r="1053" spans="1:7">
      <c r="A1053" t="s">
        <v>92</v>
      </c>
      <c r="B1053" t="s">
        <v>34</v>
      </c>
      <c r="C1053" t="str">
        <f>"AA10365"</f>
        <v>AA10365</v>
      </c>
      <c r="D1053">
        <v>419</v>
      </c>
      <c r="E1053" t="s">
        <v>52</v>
      </c>
      <c r="F1053" t="str">
        <f>"074145278F"</f>
        <v>074145278F</v>
      </c>
      <c r="G1053" t="str">
        <f>"074145278F"</f>
        <v>074145278F</v>
      </c>
    </row>
    <row r="1054" spans="1:7">
      <c r="A1054" t="s">
        <v>92</v>
      </c>
      <c r="B1054" t="s">
        <v>34</v>
      </c>
      <c r="C1054" t="str">
        <f>"AA10365"</f>
        <v>AA10365</v>
      </c>
      <c r="D1054">
        <v>419</v>
      </c>
      <c r="E1054" t="s">
        <v>52</v>
      </c>
      <c r="F1054" t="str">
        <f>"044145278A"</f>
        <v>044145278A</v>
      </c>
      <c r="G1054" t="str">
        <f>"044145278A"</f>
        <v>044145278A</v>
      </c>
    </row>
    <row r="1055" spans="1:7">
      <c r="A1055" t="s">
        <v>92</v>
      </c>
      <c r="B1055" t="s">
        <v>34</v>
      </c>
      <c r="C1055" t="str">
        <f>"AA10365"</f>
        <v>AA10365</v>
      </c>
      <c r="D1055">
        <v>419</v>
      </c>
      <c r="E1055" t="s">
        <v>53</v>
      </c>
      <c r="F1055" t="str">
        <f>"077903343"</f>
        <v>077903343</v>
      </c>
      <c r="G1055" t="str">
        <f>"077903343"</f>
        <v>077903343</v>
      </c>
    </row>
    <row r="1056" spans="1:7">
      <c r="A1056" t="s">
        <v>90</v>
      </c>
      <c r="B1056" t="s">
        <v>34</v>
      </c>
      <c r="C1056" t="str">
        <f>"AA10366"</f>
        <v>AA10366</v>
      </c>
      <c r="D1056">
        <v>420</v>
      </c>
      <c r="E1056" t="s">
        <v>53</v>
      </c>
      <c r="F1056" t="str">
        <f>"06D109243B"</f>
        <v>06D109243B</v>
      </c>
      <c r="G1056" t="str">
        <f>"06D109243B"</f>
        <v>06D109243B</v>
      </c>
    </row>
    <row r="1057" spans="1:7">
      <c r="A1057" t="s">
        <v>91</v>
      </c>
      <c r="B1057" t="s">
        <v>34</v>
      </c>
      <c r="C1057" t="str">
        <f>"AA10367"</f>
        <v>AA10367</v>
      </c>
      <c r="D1057">
        <v>421</v>
      </c>
      <c r="E1057" t="s">
        <v>53</v>
      </c>
      <c r="F1057" t="str">
        <f>"032145276"</f>
        <v>032145276</v>
      </c>
      <c r="G1057" t="str">
        <f>"032145276"</f>
        <v>032145276</v>
      </c>
    </row>
    <row r="1058" spans="1:7">
      <c r="A1058" t="s">
        <v>92</v>
      </c>
      <c r="B1058" t="s">
        <v>34</v>
      </c>
      <c r="C1058" t="str">
        <f>"AA10368"</f>
        <v>AA10368</v>
      </c>
      <c r="D1058">
        <v>422</v>
      </c>
      <c r="E1058" t="s">
        <v>53</v>
      </c>
      <c r="F1058" t="str">
        <f>"044903315C"</f>
        <v>044903315C</v>
      </c>
      <c r="G1058" t="str">
        <f>"044903315C"</f>
        <v>044903315C</v>
      </c>
    </row>
    <row r="1059" spans="1:7">
      <c r="A1059" t="s">
        <v>92</v>
      </c>
      <c r="B1059" t="s">
        <v>34</v>
      </c>
      <c r="C1059" t="str">
        <f>"AA10369"</f>
        <v>AA10369</v>
      </c>
      <c r="D1059">
        <v>423</v>
      </c>
      <c r="E1059" t="s">
        <v>53</v>
      </c>
      <c r="F1059" t="str">
        <f>"038145278"</f>
        <v>038145278</v>
      </c>
      <c r="G1059" t="str">
        <f>"038145278"</f>
        <v>038145278</v>
      </c>
    </row>
    <row r="1060" spans="1:7">
      <c r="A1060" t="s">
        <v>92</v>
      </c>
      <c r="B1060" t="s">
        <v>34</v>
      </c>
      <c r="C1060" t="str">
        <f>"AA10369"</f>
        <v>AA10369</v>
      </c>
      <c r="D1060">
        <v>423</v>
      </c>
      <c r="E1060" t="s">
        <v>53</v>
      </c>
      <c r="F1060" t="str">
        <f>"038903315P"</f>
        <v>038903315P</v>
      </c>
      <c r="G1060" t="str">
        <f>"038903315P"</f>
        <v>038903315P</v>
      </c>
    </row>
    <row r="1061" spans="1:7">
      <c r="A1061" t="s">
        <v>92</v>
      </c>
      <c r="B1061" t="s">
        <v>34</v>
      </c>
      <c r="C1061" t="str">
        <f>"AA10369"</f>
        <v>AA10369</v>
      </c>
      <c r="D1061">
        <v>423</v>
      </c>
      <c r="E1061" t="s">
        <v>53</v>
      </c>
      <c r="F1061" t="str">
        <f>"038903315D"</f>
        <v>038903315D</v>
      </c>
      <c r="G1061" t="str">
        <f>"038903315D"</f>
        <v>038903315D</v>
      </c>
    </row>
    <row r="1062" spans="1:7">
      <c r="A1062" t="s">
        <v>91</v>
      </c>
      <c r="B1062" t="s">
        <v>34</v>
      </c>
      <c r="C1062" t="str">
        <f>"AA10370"</f>
        <v>AA10370</v>
      </c>
      <c r="D1062">
        <v>424</v>
      </c>
      <c r="E1062" t="s">
        <v>53</v>
      </c>
      <c r="F1062" t="str">
        <f>"076260938"</f>
        <v>076260938</v>
      </c>
      <c r="G1062" t="str">
        <f>"076260938"</f>
        <v>076260938</v>
      </c>
    </row>
    <row r="1063" spans="1:7">
      <c r="A1063" t="s">
        <v>92</v>
      </c>
      <c r="B1063" t="s">
        <v>34</v>
      </c>
      <c r="C1063" t="str">
        <f>"AA10371"</f>
        <v>AA10371</v>
      </c>
      <c r="D1063">
        <v>425</v>
      </c>
      <c r="E1063" t="s">
        <v>52</v>
      </c>
      <c r="F1063" t="str">
        <f>"058115136"</f>
        <v>058115136</v>
      </c>
      <c r="G1063" t="str">
        <f>"058115136"</f>
        <v>058115136</v>
      </c>
    </row>
    <row r="1064" spans="1:7">
      <c r="A1064" t="s">
        <v>92</v>
      </c>
      <c r="B1064" t="s">
        <v>34</v>
      </c>
      <c r="C1064" t="str">
        <f>"AA10371"</f>
        <v>AA10371</v>
      </c>
      <c r="D1064">
        <v>425</v>
      </c>
      <c r="E1064" t="s">
        <v>52</v>
      </c>
      <c r="F1064" t="str">
        <f>"058115136A"</f>
        <v>058115136A</v>
      </c>
      <c r="G1064" t="str">
        <f>"058115136A"</f>
        <v>058115136A</v>
      </c>
    </row>
    <row r="1065" spans="1:7">
      <c r="A1065" t="s">
        <v>92</v>
      </c>
      <c r="B1065" t="s">
        <v>34</v>
      </c>
      <c r="C1065" t="str">
        <f t="shared" ref="C1065:C1070" si="45">"AA10372"</f>
        <v>AA10372</v>
      </c>
      <c r="D1065">
        <v>426</v>
      </c>
      <c r="E1065" t="s">
        <v>61</v>
      </c>
      <c r="F1065" t="str">
        <f>"1669984"</f>
        <v>1669984</v>
      </c>
      <c r="G1065" t="str">
        <f>"1669984"</f>
        <v>1669984</v>
      </c>
    </row>
    <row r="1066" spans="1:7">
      <c r="A1066" t="s">
        <v>92</v>
      </c>
      <c r="B1066" t="s">
        <v>34</v>
      </c>
      <c r="C1066" t="str">
        <f t="shared" si="45"/>
        <v>AA10372</v>
      </c>
      <c r="D1066">
        <v>426</v>
      </c>
      <c r="E1066" t="s">
        <v>61</v>
      </c>
      <c r="F1066" t="str">
        <f>"1106830"</f>
        <v>1106830</v>
      </c>
      <c r="G1066" t="str">
        <f>"1106830"</f>
        <v>1106830</v>
      </c>
    </row>
    <row r="1067" spans="1:7">
      <c r="A1067" t="s">
        <v>92</v>
      </c>
      <c r="B1067" t="s">
        <v>34</v>
      </c>
      <c r="C1067" t="str">
        <f t="shared" si="45"/>
        <v>AA10372</v>
      </c>
      <c r="D1067">
        <v>426</v>
      </c>
      <c r="E1067" t="s">
        <v>61</v>
      </c>
      <c r="F1067" t="str">
        <f>"95VW6A228EA"</f>
        <v>95VW6A228EA</v>
      </c>
      <c r="G1067" t="str">
        <f>"95VW6A228EA"</f>
        <v>95VW6A228EA</v>
      </c>
    </row>
    <row r="1068" spans="1:7">
      <c r="A1068" t="s">
        <v>92</v>
      </c>
      <c r="B1068" t="s">
        <v>34</v>
      </c>
      <c r="C1068" t="str">
        <f t="shared" si="45"/>
        <v>AA10372</v>
      </c>
      <c r="D1068">
        <v>426</v>
      </c>
      <c r="E1068" t="s">
        <v>61</v>
      </c>
      <c r="F1068" t="str">
        <f>"95VW6A228AB"</f>
        <v>95VW6A228AB</v>
      </c>
      <c r="G1068" t="str">
        <f>"95VW6A228AB"</f>
        <v>95VW6A228AB</v>
      </c>
    </row>
    <row r="1069" spans="1:7">
      <c r="A1069" t="s">
        <v>92</v>
      </c>
      <c r="B1069" t="s">
        <v>34</v>
      </c>
      <c r="C1069" t="str">
        <f t="shared" si="45"/>
        <v>AA10372</v>
      </c>
      <c r="D1069">
        <v>426</v>
      </c>
      <c r="E1069" t="s">
        <v>18</v>
      </c>
      <c r="F1069" t="str">
        <f>"6382370016"</f>
        <v>6382370016</v>
      </c>
      <c r="G1069" t="str">
        <f>"6382370016"</f>
        <v>6382370016</v>
      </c>
    </row>
    <row r="1070" spans="1:7">
      <c r="A1070" t="s">
        <v>92</v>
      </c>
      <c r="B1070" t="s">
        <v>34</v>
      </c>
      <c r="C1070" t="str">
        <f t="shared" si="45"/>
        <v>AA10372</v>
      </c>
      <c r="D1070">
        <v>426</v>
      </c>
      <c r="E1070" t="s">
        <v>53</v>
      </c>
      <c r="F1070" t="str">
        <f>"021145299C"</f>
        <v>021145299C</v>
      </c>
      <c r="G1070" t="str">
        <f>"021145299C"</f>
        <v>021145299C</v>
      </c>
    </row>
    <row r="1071" spans="1:7">
      <c r="A1071" t="s">
        <v>90</v>
      </c>
      <c r="B1071" t="s">
        <v>34</v>
      </c>
      <c r="C1071" t="str">
        <f>"AA10373"</f>
        <v>AA10373</v>
      </c>
      <c r="D1071">
        <v>427</v>
      </c>
      <c r="E1071" t="s">
        <v>22</v>
      </c>
      <c r="F1071" t="str">
        <f>"9207927"</f>
        <v>9207927</v>
      </c>
      <c r="G1071" t="str">
        <f>"9207927"</f>
        <v>9207927</v>
      </c>
    </row>
    <row r="1072" spans="1:7">
      <c r="A1072" t="s">
        <v>90</v>
      </c>
      <c r="B1072" t="s">
        <v>34</v>
      </c>
      <c r="C1072" t="str">
        <f>"AA10373"</f>
        <v>AA10373</v>
      </c>
      <c r="D1072">
        <v>427</v>
      </c>
      <c r="E1072" t="s">
        <v>53</v>
      </c>
      <c r="F1072" t="str">
        <f>"074130195B"</f>
        <v>074130195B</v>
      </c>
      <c r="G1072" t="str">
        <f>"074130195B"</f>
        <v>074130195B</v>
      </c>
    </row>
    <row r="1073" spans="1:7">
      <c r="A1073" t="s">
        <v>91</v>
      </c>
      <c r="B1073" t="s">
        <v>34</v>
      </c>
      <c r="C1073" t="str">
        <f>"AA10374"</f>
        <v>AA10374</v>
      </c>
      <c r="D1073">
        <v>428</v>
      </c>
      <c r="E1073" t="s">
        <v>22</v>
      </c>
      <c r="F1073" t="str">
        <f>"21574656"</f>
        <v>21574656</v>
      </c>
      <c r="G1073" t="str">
        <f>"21574656"</f>
        <v>21574656</v>
      </c>
    </row>
    <row r="1074" spans="1:7">
      <c r="A1074" t="s">
        <v>91</v>
      </c>
      <c r="B1074" t="s">
        <v>34</v>
      </c>
      <c r="C1074" t="str">
        <f>"AA10374"</f>
        <v>AA10374</v>
      </c>
      <c r="D1074">
        <v>428</v>
      </c>
      <c r="E1074" t="s">
        <v>22</v>
      </c>
      <c r="F1074" t="str">
        <f>"20503093"</f>
        <v>20503093</v>
      </c>
      <c r="G1074" t="str">
        <f>"20503093"</f>
        <v>20503093</v>
      </c>
    </row>
    <row r="1075" spans="1:7">
      <c r="A1075" t="s">
        <v>91</v>
      </c>
      <c r="B1075" t="s">
        <v>34</v>
      </c>
      <c r="C1075" t="str">
        <f>"AA10374"</f>
        <v>AA10374</v>
      </c>
      <c r="D1075">
        <v>428</v>
      </c>
      <c r="E1075" t="s">
        <v>22</v>
      </c>
      <c r="F1075" t="str">
        <f>"20747516"</f>
        <v>20747516</v>
      </c>
      <c r="G1075" t="str">
        <f>"20747516"</f>
        <v>20747516</v>
      </c>
    </row>
    <row r="1076" spans="1:7">
      <c r="A1076" t="s">
        <v>92</v>
      </c>
      <c r="B1076" t="s">
        <v>34</v>
      </c>
      <c r="C1076" t="str">
        <f>"AA10375"</f>
        <v>AA10375</v>
      </c>
      <c r="D1076">
        <v>429</v>
      </c>
      <c r="E1076" t="s">
        <v>22</v>
      </c>
      <c r="F1076" t="str">
        <f>"20924200"</f>
        <v>20924200</v>
      </c>
      <c r="G1076" t="str">
        <f>"20924200"</f>
        <v>20924200</v>
      </c>
    </row>
    <row r="1077" spans="1:7">
      <c r="A1077" t="s">
        <v>92</v>
      </c>
      <c r="B1077" t="s">
        <v>34</v>
      </c>
      <c r="C1077" t="str">
        <f>"AA10375"</f>
        <v>AA10375</v>
      </c>
      <c r="D1077">
        <v>429</v>
      </c>
      <c r="E1077" t="s">
        <v>22</v>
      </c>
      <c r="F1077" t="str">
        <f>"20515543"</f>
        <v>20515543</v>
      </c>
      <c r="G1077" t="str">
        <f>"20515543"</f>
        <v>20515543</v>
      </c>
    </row>
    <row r="1078" spans="1:7">
      <c r="A1078" t="s">
        <v>92</v>
      </c>
      <c r="B1078" t="s">
        <v>34</v>
      </c>
      <c r="C1078" t="str">
        <f>"AA10375"</f>
        <v>AA10375</v>
      </c>
      <c r="D1078">
        <v>429</v>
      </c>
      <c r="E1078" t="s">
        <v>22</v>
      </c>
      <c r="F1078" t="str">
        <f>"20700787"</f>
        <v>20700787</v>
      </c>
      <c r="G1078" t="str">
        <f>"20700787"</f>
        <v>20700787</v>
      </c>
    </row>
    <row r="1079" spans="1:7">
      <c r="A1079" t="s">
        <v>92</v>
      </c>
      <c r="B1079" t="s">
        <v>34</v>
      </c>
      <c r="C1079" t="str">
        <f>"AA10375"</f>
        <v>AA10375</v>
      </c>
      <c r="D1079">
        <v>429</v>
      </c>
      <c r="E1079" t="s">
        <v>22</v>
      </c>
      <c r="F1079" t="str">
        <f>"21549016"</f>
        <v>21549016</v>
      </c>
      <c r="G1079" t="str">
        <f>"21549016"</f>
        <v>21549016</v>
      </c>
    </row>
    <row r="1080" spans="1:7">
      <c r="A1080" t="s">
        <v>92</v>
      </c>
      <c r="B1080" t="s">
        <v>34</v>
      </c>
      <c r="C1080" t="str">
        <f>"AA10376"</f>
        <v>AA10376</v>
      </c>
      <c r="D1080">
        <v>430</v>
      </c>
      <c r="E1080" t="s">
        <v>73</v>
      </c>
      <c r="F1080" t="str">
        <f>"7420487079"</f>
        <v>7420487079</v>
      </c>
      <c r="G1080" t="str">
        <f>"7420487079"</f>
        <v>7420487079</v>
      </c>
    </row>
    <row r="1081" spans="1:7">
      <c r="A1081" t="s">
        <v>92</v>
      </c>
      <c r="B1081" t="s">
        <v>34</v>
      </c>
      <c r="C1081" t="str">
        <f>"AA10376"</f>
        <v>AA10376</v>
      </c>
      <c r="D1081">
        <v>430</v>
      </c>
      <c r="E1081" t="s">
        <v>22</v>
      </c>
      <c r="F1081" t="str">
        <f>"21260406"</f>
        <v>21260406</v>
      </c>
      <c r="G1081" t="str">
        <f>"21260406"</f>
        <v>21260406</v>
      </c>
    </row>
    <row r="1082" spans="1:7">
      <c r="A1082" t="s">
        <v>92</v>
      </c>
      <c r="B1082" t="s">
        <v>34</v>
      </c>
      <c r="C1082" t="str">
        <f>"AA10376"</f>
        <v>AA10376</v>
      </c>
      <c r="D1082">
        <v>430</v>
      </c>
      <c r="E1082" t="s">
        <v>22</v>
      </c>
      <c r="F1082" t="str">
        <f>"20487079"</f>
        <v>20487079</v>
      </c>
      <c r="G1082" t="str">
        <f>"20487079"</f>
        <v>20487079</v>
      </c>
    </row>
    <row r="1083" spans="1:7">
      <c r="A1083" t="s">
        <v>92</v>
      </c>
      <c r="B1083" t="s">
        <v>34</v>
      </c>
      <c r="C1083" t="str">
        <f>"AA10376"</f>
        <v>AA10376</v>
      </c>
      <c r="D1083">
        <v>430</v>
      </c>
      <c r="E1083" t="s">
        <v>22</v>
      </c>
      <c r="F1083" t="str">
        <f>"21479276"</f>
        <v>21479276</v>
      </c>
      <c r="G1083" t="str">
        <f>"21479276"</f>
        <v>21479276</v>
      </c>
    </row>
    <row r="1084" spans="1:7">
      <c r="A1084" t="s">
        <v>92</v>
      </c>
      <c r="B1084" t="s">
        <v>34</v>
      </c>
      <c r="C1084" t="str">
        <f>"AA10376"</f>
        <v>AA10376</v>
      </c>
      <c r="D1084">
        <v>430</v>
      </c>
      <c r="E1084" t="s">
        <v>23</v>
      </c>
      <c r="F1084" t="str">
        <f>"7420487079"</f>
        <v>7420487079</v>
      </c>
      <c r="G1084" t="str">
        <f>"7420487079"</f>
        <v>7420487079</v>
      </c>
    </row>
    <row r="1085" spans="1:7">
      <c r="A1085" t="s">
        <v>92</v>
      </c>
      <c r="B1085" t="s">
        <v>34</v>
      </c>
      <c r="C1085" t="str">
        <f t="shared" ref="C1085:C1092" si="46">"AA10377"</f>
        <v>AA10377</v>
      </c>
      <c r="D1085">
        <v>431</v>
      </c>
      <c r="E1085" t="s">
        <v>73</v>
      </c>
      <c r="F1085" t="str">
        <f>"7420739751"</f>
        <v>7420739751</v>
      </c>
      <c r="G1085" t="str">
        <f>"7420739751"</f>
        <v>7420739751</v>
      </c>
    </row>
    <row r="1086" spans="1:7">
      <c r="A1086" t="s">
        <v>92</v>
      </c>
      <c r="B1086" t="s">
        <v>34</v>
      </c>
      <c r="C1086" t="str">
        <f t="shared" si="46"/>
        <v>AA10377</v>
      </c>
      <c r="D1086">
        <v>431</v>
      </c>
      <c r="E1086" t="s">
        <v>73</v>
      </c>
      <c r="F1086" t="str">
        <f>"7420935521"</f>
        <v>7420935521</v>
      </c>
      <c r="G1086" t="str">
        <f>"7420935521"</f>
        <v>7420935521</v>
      </c>
    </row>
    <row r="1087" spans="1:7">
      <c r="A1087" t="s">
        <v>92</v>
      </c>
      <c r="B1087" t="s">
        <v>34</v>
      </c>
      <c r="C1087" t="str">
        <f t="shared" si="46"/>
        <v>AA10377</v>
      </c>
      <c r="D1087">
        <v>431</v>
      </c>
      <c r="E1087" t="s">
        <v>22</v>
      </c>
      <c r="F1087" t="str">
        <f>"20935521"</f>
        <v>20935521</v>
      </c>
      <c r="G1087" t="str">
        <f>"20935521"</f>
        <v>20935521</v>
      </c>
    </row>
    <row r="1088" spans="1:7">
      <c r="A1088" t="s">
        <v>92</v>
      </c>
      <c r="B1088" t="s">
        <v>34</v>
      </c>
      <c r="C1088" t="str">
        <f t="shared" si="46"/>
        <v>AA10377</v>
      </c>
      <c r="D1088">
        <v>431</v>
      </c>
      <c r="E1088" t="s">
        <v>22</v>
      </c>
      <c r="F1088" t="str">
        <f>"3979979"</f>
        <v>3979979</v>
      </c>
      <c r="G1088" t="str">
        <f>"3979979"</f>
        <v>3979979</v>
      </c>
    </row>
    <row r="1089" spans="1:7">
      <c r="A1089" t="s">
        <v>92</v>
      </c>
      <c r="B1089" t="s">
        <v>34</v>
      </c>
      <c r="C1089" t="str">
        <f t="shared" si="46"/>
        <v>AA10377</v>
      </c>
      <c r="D1089">
        <v>431</v>
      </c>
      <c r="E1089" t="s">
        <v>22</v>
      </c>
      <c r="F1089" t="str">
        <f>"20739751"</f>
        <v>20739751</v>
      </c>
      <c r="G1089" t="str">
        <f>"20739751"</f>
        <v>20739751</v>
      </c>
    </row>
    <row r="1090" spans="1:7">
      <c r="A1090" t="s">
        <v>92</v>
      </c>
      <c r="B1090" t="s">
        <v>34</v>
      </c>
      <c r="C1090" t="str">
        <f t="shared" si="46"/>
        <v>AA10377</v>
      </c>
      <c r="D1090">
        <v>431</v>
      </c>
      <c r="E1090" t="s">
        <v>22</v>
      </c>
      <c r="F1090" t="str">
        <f>"21422765"</f>
        <v>21422765</v>
      </c>
      <c r="G1090" t="str">
        <f>"21422765"</f>
        <v>21422765</v>
      </c>
    </row>
    <row r="1091" spans="1:7">
      <c r="A1091" t="s">
        <v>92</v>
      </c>
      <c r="B1091" t="s">
        <v>34</v>
      </c>
      <c r="C1091" t="str">
        <f t="shared" si="46"/>
        <v>AA10377</v>
      </c>
      <c r="D1091">
        <v>431</v>
      </c>
      <c r="E1091" t="s">
        <v>23</v>
      </c>
      <c r="F1091" t="str">
        <f>"7420935521"</f>
        <v>7420935521</v>
      </c>
      <c r="G1091" t="str">
        <f>"7420935521"</f>
        <v>7420935521</v>
      </c>
    </row>
    <row r="1092" spans="1:7">
      <c r="A1092" t="s">
        <v>92</v>
      </c>
      <c r="B1092" t="s">
        <v>34</v>
      </c>
      <c r="C1092" t="str">
        <f t="shared" si="46"/>
        <v>AA10377</v>
      </c>
      <c r="D1092">
        <v>431</v>
      </c>
      <c r="E1092" t="s">
        <v>23</v>
      </c>
      <c r="F1092" t="str">
        <f>"7420739751"</f>
        <v>7420739751</v>
      </c>
      <c r="G1092" t="str">
        <f>"7420739751"</f>
        <v>7420739751</v>
      </c>
    </row>
    <row r="1093" spans="1:7">
      <c r="A1093" t="s">
        <v>92</v>
      </c>
      <c r="B1093" t="s">
        <v>34</v>
      </c>
      <c r="C1093" t="str">
        <f>"AA10378"</f>
        <v>AA10378</v>
      </c>
      <c r="D1093">
        <v>432</v>
      </c>
      <c r="E1093" t="s">
        <v>22</v>
      </c>
      <c r="F1093" t="str">
        <f>"21404578"</f>
        <v>21404578</v>
      </c>
      <c r="G1093" t="str">
        <f>"21404578"</f>
        <v>21404578</v>
      </c>
    </row>
    <row r="1094" spans="1:7">
      <c r="A1094" t="s">
        <v>92</v>
      </c>
      <c r="B1094" t="s">
        <v>34</v>
      </c>
      <c r="C1094" t="str">
        <f>"AA10378"</f>
        <v>AA10378</v>
      </c>
      <c r="D1094">
        <v>432</v>
      </c>
      <c r="E1094" t="s">
        <v>22</v>
      </c>
      <c r="F1094" t="str">
        <f>"20935523"</f>
        <v>20935523</v>
      </c>
      <c r="G1094" t="str">
        <f>"20935523"</f>
        <v>20935523</v>
      </c>
    </row>
    <row r="1095" spans="1:7">
      <c r="A1095" t="s">
        <v>92</v>
      </c>
      <c r="B1095" t="s">
        <v>34</v>
      </c>
      <c r="C1095" t="str">
        <f>"AA10378"</f>
        <v>AA10378</v>
      </c>
      <c r="D1095">
        <v>432</v>
      </c>
      <c r="E1095" t="s">
        <v>22</v>
      </c>
      <c r="F1095" t="str">
        <f>"20966526"</f>
        <v>20966526</v>
      </c>
      <c r="G1095" t="str">
        <f>"20966526"</f>
        <v>20966526</v>
      </c>
    </row>
    <row r="1096" spans="1:7">
      <c r="A1096" t="s">
        <v>92</v>
      </c>
      <c r="B1096" t="s">
        <v>34</v>
      </c>
      <c r="C1096" t="str">
        <f>"AA10378"</f>
        <v>AA10378</v>
      </c>
      <c r="D1096">
        <v>432</v>
      </c>
      <c r="E1096" t="s">
        <v>22</v>
      </c>
      <c r="F1096" t="str">
        <f>"21422767"</f>
        <v>21422767</v>
      </c>
      <c r="G1096" t="str">
        <f>"21422767"</f>
        <v>21422767</v>
      </c>
    </row>
    <row r="1097" spans="1:7">
      <c r="A1097" t="s">
        <v>92</v>
      </c>
      <c r="B1097" t="s">
        <v>34</v>
      </c>
      <c r="C1097" t="str">
        <f>"AA10378"</f>
        <v>AA10378</v>
      </c>
      <c r="D1097">
        <v>432</v>
      </c>
      <c r="E1097" t="s">
        <v>22</v>
      </c>
      <c r="F1097" t="str">
        <f>"8149855"</f>
        <v>8149855</v>
      </c>
      <c r="G1097" t="str">
        <f>"8149855"</f>
        <v>8149855</v>
      </c>
    </row>
    <row r="1098" spans="1:7">
      <c r="A1098" t="s">
        <v>92</v>
      </c>
      <c r="B1098" t="s">
        <v>34</v>
      </c>
      <c r="C1098" t="str">
        <f>"AA10379"</f>
        <v>AA10379</v>
      </c>
      <c r="D1098">
        <v>433</v>
      </c>
      <c r="E1098" t="s">
        <v>73</v>
      </c>
      <c r="F1098" t="str">
        <f>"7421257889"</f>
        <v>7421257889</v>
      </c>
      <c r="G1098" t="str">
        <f>"7421257889"</f>
        <v>7421257889</v>
      </c>
    </row>
    <row r="1099" spans="1:7">
      <c r="A1099" t="s">
        <v>92</v>
      </c>
      <c r="B1099" t="s">
        <v>34</v>
      </c>
      <c r="C1099" t="str">
        <f>"AA10379"</f>
        <v>AA10379</v>
      </c>
      <c r="D1099">
        <v>433</v>
      </c>
      <c r="E1099" t="s">
        <v>22</v>
      </c>
      <c r="F1099" t="str">
        <f>"21257889"</f>
        <v>21257889</v>
      </c>
      <c r="G1099" t="str">
        <f>"21257889"</f>
        <v>21257889</v>
      </c>
    </row>
    <row r="1100" spans="1:7">
      <c r="A1100" t="s">
        <v>92</v>
      </c>
      <c r="B1100" t="s">
        <v>34</v>
      </c>
      <c r="C1100" t="str">
        <f>"AA10379"</f>
        <v>AA10379</v>
      </c>
      <c r="D1100">
        <v>433</v>
      </c>
      <c r="E1100" t="s">
        <v>22</v>
      </c>
      <c r="F1100" t="str">
        <f>"3979980"</f>
        <v>3979980</v>
      </c>
      <c r="G1100" t="str">
        <f>"3979980"</f>
        <v>3979980</v>
      </c>
    </row>
    <row r="1101" spans="1:7">
      <c r="A1101" t="s">
        <v>92</v>
      </c>
      <c r="B1101" t="s">
        <v>34</v>
      </c>
      <c r="C1101" t="str">
        <f>"AA10379"</f>
        <v>AA10379</v>
      </c>
      <c r="D1101">
        <v>433</v>
      </c>
      <c r="E1101" t="s">
        <v>23</v>
      </c>
      <c r="F1101" t="str">
        <f>"7421257889"</f>
        <v>7421257889</v>
      </c>
      <c r="G1101" t="str">
        <f>"7421257889"</f>
        <v>7421257889</v>
      </c>
    </row>
    <row r="1102" spans="1:7">
      <c r="A1102" t="s">
        <v>92</v>
      </c>
      <c r="B1102" t="s">
        <v>34</v>
      </c>
      <c r="C1102" t="str">
        <f>"AA10380"</f>
        <v>AA10380</v>
      </c>
      <c r="D1102">
        <v>434</v>
      </c>
      <c r="E1102" t="s">
        <v>22</v>
      </c>
      <c r="F1102" t="str">
        <f>"21155561"</f>
        <v>21155561</v>
      </c>
      <c r="G1102" t="str">
        <f>"21155561"</f>
        <v>21155561</v>
      </c>
    </row>
    <row r="1103" spans="1:7">
      <c r="A1103" t="s">
        <v>92</v>
      </c>
      <c r="B1103" t="s">
        <v>34</v>
      </c>
      <c r="C1103" t="str">
        <f>"AA10380"</f>
        <v>AA10380</v>
      </c>
      <c r="D1103">
        <v>434</v>
      </c>
      <c r="E1103" t="s">
        <v>22</v>
      </c>
      <c r="F1103" t="str">
        <f>"20491753"</f>
        <v>20491753</v>
      </c>
      <c r="G1103" t="str">
        <f>"20491753"</f>
        <v>20491753</v>
      </c>
    </row>
    <row r="1104" spans="1:7">
      <c r="A1104" t="s">
        <v>92</v>
      </c>
      <c r="B1104" t="s">
        <v>34</v>
      </c>
      <c r="C1104" t="str">
        <f>"AA10380"</f>
        <v>AA10380</v>
      </c>
      <c r="D1104">
        <v>434</v>
      </c>
      <c r="E1104" t="s">
        <v>22</v>
      </c>
      <c r="F1104" t="str">
        <f>"21145261"</f>
        <v>21145261</v>
      </c>
      <c r="G1104" t="str">
        <f>"21145261"</f>
        <v>21145261</v>
      </c>
    </row>
    <row r="1105" spans="1:7">
      <c r="A1105" t="s">
        <v>91</v>
      </c>
      <c r="B1105" t="s">
        <v>34</v>
      </c>
      <c r="C1105" t="str">
        <f t="shared" ref="C1105:C1112" si="47">"AA10381"</f>
        <v>AA10381</v>
      </c>
      <c r="D1105">
        <v>435</v>
      </c>
      <c r="E1105" t="s">
        <v>73</v>
      </c>
      <c r="F1105" t="str">
        <f>"7420521447"</f>
        <v>7420521447</v>
      </c>
      <c r="G1105" t="str">
        <f>"7420521447"</f>
        <v>7420521447</v>
      </c>
    </row>
    <row r="1106" spans="1:7">
      <c r="A1106" t="s">
        <v>91</v>
      </c>
      <c r="B1106" t="s">
        <v>34</v>
      </c>
      <c r="C1106" t="str">
        <f t="shared" si="47"/>
        <v>AA10381</v>
      </c>
      <c r="D1106">
        <v>435</v>
      </c>
      <c r="E1106" t="s">
        <v>73</v>
      </c>
      <c r="F1106" t="str">
        <f>"7421153968"</f>
        <v>7421153968</v>
      </c>
      <c r="G1106" t="str">
        <f>"7421153968"</f>
        <v>7421153968</v>
      </c>
    </row>
    <row r="1107" spans="1:7">
      <c r="A1107" t="s">
        <v>91</v>
      </c>
      <c r="B1107" t="s">
        <v>34</v>
      </c>
      <c r="C1107" t="str">
        <f t="shared" si="47"/>
        <v>AA10381</v>
      </c>
      <c r="D1107">
        <v>435</v>
      </c>
      <c r="E1107" t="s">
        <v>22</v>
      </c>
      <c r="F1107" t="str">
        <f>"20521447"</f>
        <v>20521447</v>
      </c>
      <c r="G1107" t="str">
        <f>"20521447"</f>
        <v>20521447</v>
      </c>
    </row>
    <row r="1108" spans="1:7">
      <c r="A1108" t="s">
        <v>91</v>
      </c>
      <c r="B1108" t="s">
        <v>34</v>
      </c>
      <c r="C1108" t="str">
        <f t="shared" si="47"/>
        <v>AA10381</v>
      </c>
      <c r="D1108">
        <v>435</v>
      </c>
      <c r="E1108" t="s">
        <v>22</v>
      </c>
      <c r="F1108" t="str">
        <f>"21393207"</f>
        <v>21393207</v>
      </c>
      <c r="G1108" t="str">
        <f>"21393207"</f>
        <v>21393207</v>
      </c>
    </row>
    <row r="1109" spans="1:7">
      <c r="A1109" t="s">
        <v>91</v>
      </c>
      <c r="B1109" t="s">
        <v>34</v>
      </c>
      <c r="C1109" t="str">
        <f t="shared" si="47"/>
        <v>AA10381</v>
      </c>
      <c r="D1109">
        <v>435</v>
      </c>
      <c r="E1109" t="s">
        <v>22</v>
      </c>
      <c r="F1109" t="str">
        <f>"21153968"</f>
        <v>21153968</v>
      </c>
      <c r="G1109" t="str">
        <f>"21153968"</f>
        <v>21153968</v>
      </c>
    </row>
    <row r="1110" spans="1:7">
      <c r="A1110" t="s">
        <v>91</v>
      </c>
      <c r="B1110" t="s">
        <v>34</v>
      </c>
      <c r="C1110" t="str">
        <f t="shared" si="47"/>
        <v>AA10381</v>
      </c>
      <c r="D1110">
        <v>435</v>
      </c>
      <c r="E1110" t="s">
        <v>22</v>
      </c>
      <c r="F1110" t="str">
        <f>"21766717"</f>
        <v>21766717</v>
      </c>
      <c r="G1110" t="str">
        <f>"21766717"</f>
        <v>21766717</v>
      </c>
    </row>
    <row r="1111" spans="1:7">
      <c r="A1111" t="s">
        <v>91</v>
      </c>
      <c r="B1111" t="s">
        <v>34</v>
      </c>
      <c r="C1111" t="str">
        <f t="shared" si="47"/>
        <v>AA10381</v>
      </c>
      <c r="D1111">
        <v>435</v>
      </c>
      <c r="E1111" t="s">
        <v>23</v>
      </c>
      <c r="F1111" t="str">
        <f>"7421153968"</f>
        <v>7421153968</v>
      </c>
      <c r="G1111" t="str">
        <f>"7421153968"</f>
        <v>7421153968</v>
      </c>
    </row>
    <row r="1112" spans="1:7">
      <c r="A1112" t="s">
        <v>91</v>
      </c>
      <c r="B1112" t="s">
        <v>34</v>
      </c>
      <c r="C1112" t="str">
        <f t="shared" si="47"/>
        <v>AA10381</v>
      </c>
      <c r="D1112">
        <v>435</v>
      </c>
      <c r="E1112" t="s">
        <v>23</v>
      </c>
      <c r="F1112" t="str">
        <f>"7420521447"</f>
        <v>7420521447</v>
      </c>
      <c r="G1112" t="str">
        <f>"7420521447"</f>
        <v>7420521447</v>
      </c>
    </row>
    <row r="1113" spans="1:7">
      <c r="A1113" t="s">
        <v>92</v>
      </c>
      <c r="B1113" t="s">
        <v>34</v>
      </c>
      <c r="C1113" t="str">
        <f>"AA10382"</f>
        <v>AA10382</v>
      </c>
      <c r="D1113">
        <v>436</v>
      </c>
      <c r="E1113" t="s">
        <v>22</v>
      </c>
      <c r="F1113" t="str">
        <f>"3154315"</f>
        <v>3154315</v>
      </c>
      <c r="G1113" t="str">
        <f>"3154315"</f>
        <v>3154315</v>
      </c>
    </row>
    <row r="1114" spans="1:7">
      <c r="A1114" t="s">
        <v>92</v>
      </c>
      <c r="B1114" t="s">
        <v>34</v>
      </c>
      <c r="C1114" t="str">
        <f>"AA10382"</f>
        <v>AA10382</v>
      </c>
      <c r="D1114">
        <v>436</v>
      </c>
      <c r="E1114" t="s">
        <v>22</v>
      </c>
      <c r="F1114" t="str">
        <f>"8149798"</f>
        <v>8149798</v>
      </c>
      <c r="G1114" t="str">
        <f>"8149798"</f>
        <v>8149798</v>
      </c>
    </row>
    <row r="1115" spans="1:7">
      <c r="A1115" t="s">
        <v>92</v>
      </c>
      <c r="B1115" t="s">
        <v>34</v>
      </c>
      <c r="C1115" t="str">
        <f>"AA10382"</f>
        <v>AA10382</v>
      </c>
      <c r="D1115">
        <v>436</v>
      </c>
      <c r="E1115" t="s">
        <v>22</v>
      </c>
      <c r="F1115" t="str">
        <f>"1664973"</f>
        <v>1664973</v>
      </c>
      <c r="G1115" t="str">
        <f>"1664973"</f>
        <v>1664973</v>
      </c>
    </row>
    <row r="1116" spans="1:7">
      <c r="A1116" t="s">
        <v>95</v>
      </c>
      <c r="B1116" t="s">
        <v>34</v>
      </c>
      <c r="C1116" t="str">
        <f>"B1001V"</f>
        <v>B1001V</v>
      </c>
      <c r="D1116">
        <v>437</v>
      </c>
      <c r="E1116" t="s">
        <v>37</v>
      </c>
      <c r="F1116" t="str">
        <f>"8973088680"</f>
        <v>8973088680</v>
      </c>
      <c r="G1116" t="str">
        <f>"8973088680"</f>
        <v>8973088680</v>
      </c>
    </row>
    <row r="1117" spans="1:7">
      <c r="A1117" t="s">
        <v>95</v>
      </c>
      <c r="B1117" t="s">
        <v>34</v>
      </c>
      <c r="C1117" t="str">
        <f>"B1002V"</f>
        <v>B1002V</v>
      </c>
      <c r="D1117">
        <v>438</v>
      </c>
      <c r="E1117" t="s">
        <v>37</v>
      </c>
      <c r="F1117" t="str">
        <f>"8973606770"</f>
        <v>8973606770</v>
      </c>
      <c r="G1117" t="str">
        <f>"8973606770"</f>
        <v>8973606770</v>
      </c>
    </row>
    <row r="1118" spans="1:7">
      <c r="A1118" t="s">
        <v>95</v>
      </c>
      <c r="B1118" t="s">
        <v>34</v>
      </c>
      <c r="C1118" t="str">
        <f>"B1002V"</f>
        <v>B1002V</v>
      </c>
      <c r="D1118">
        <v>438</v>
      </c>
      <c r="E1118" t="s">
        <v>37</v>
      </c>
      <c r="F1118" t="str">
        <f>"8973606780"</f>
        <v>8973606780</v>
      </c>
      <c r="G1118" t="str">
        <f>"8973606780"</f>
        <v>8973606780</v>
      </c>
    </row>
    <row r="1119" spans="1:7">
      <c r="A1119" t="s">
        <v>95</v>
      </c>
      <c r="B1119" t="s">
        <v>34</v>
      </c>
      <c r="C1119" t="str">
        <f>"B1002V"</f>
        <v>B1002V</v>
      </c>
      <c r="D1119">
        <v>438</v>
      </c>
      <c r="E1119" t="s">
        <v>37</v>
      </c>
      <c r="F1119" t="str">
        <f>"8980062590"</f>
        <v>8980062590</v>
      </c>
      <c r="G1119" t="str">
        <f>"8980062590"</f>
        <v>8980062590</v>
      </c>
    </row>
    <row r="1120" spans="1:7">
      <c r="A1120" t="s">
        <v>95</v>
      </c>
      <c r="B1120" t="s">
        <v>34</v>
      </c>
      <c r="C1120" t="str">
        <f>"B1041P"</f>
        <v>B1041P</v>
      </c>
      <c r="D1120">
        <v>439</v>
      </c>
      <c r="E1120" t="s">
        <v>37</v>
      </c>
      <c r="F1120" t="str">
        <f>"94173244"</f>
        <v>94173244</v>
      </c>
      <c r="G1120" t="str">
        <f>"94173244"</f>
        <v>94173244</v>
      </c>
    </row>
    <row r="1121" spans="1:7">
      <c r="A1121" t="s">
        <v>95</v>
      </c>
      <c r="B1121" t="s">
        <v>34</v>
      </c>
      <c r="C1121" t="str">
        <f>"B1041P"</f>
        <v>B1041P</v>
      </c>
      <c r="D1121">
        <v>439</v>
      </c>
      <c r="E1121" t="s">
        <v>37</v>
      </c>
      <c r="F1121" t="str">
        <f>"8941732440"</f>
        <v>8941732440</v>
      </c>
      <c r="G1121" t="str">
        <f>"8941732440"</f>
        <v>8941732440</v>
      </c>
    </row>
    <row r="1122" spans="1:7">
      <c r="A1122" t="s">
        <v>95</v>
      </c>
      <c r="B1122" t="s">
        <v>34</v>
      </c>
      <c r="C1122" t="str">
        <f>"B1041P"</f>
        <v>B1041P</v>
      </c>
      <c r="D1122">
        <v>439</v>
      </c>
      <c r="E1122" t="s">
        <v>37</v>
      </c>
      <c r="F1122" t="str">
        <f>"8941732442"</f>
        <v>8941732442</v>
      </c>
      <c r="G1122" t="str">
        <f>"8941732442"</f>
        <v>8941732442</v>
      </c>
    </row>
    <row r="1123" spans="1:7">
      <c r="A1123" t="s">
        <v>95</v>
      </c>
      <c r="B1123" t="s">
        <v>34</v>
      </c>
      <c r="C1123" t="str">
        <f t="shared" ref="C1123:C1134" si="48">"B1051V"</f>
        <v>B1051V</v>
      </c>
      <c r="D1123">
        <v>440</v>
      </c>
      <c r="E1123" t="s">
        <v>37</v>
      </c>
      <c r="F1123" t="str">
        <f>"94113629"</f>
        <v>94113629</v>
      </c>
      <c r="G1123" t="str">
        <f>"94113629"</f>
        <v>94113629</v>
      </c>
    </row>
    <row r="1124" spans="1:7">
      <c r="A1124" t="s">
        <v>95</v>
      </c>
      <c r="B1124" t="s">
        <v>34</v>
      </c>
      <c r="C1124" t="str">
        <f t="shared" si="48"/>
        <v>B1051V</v>
      </c>
      <c r="D1124">
        <v>440</v>
      </c>
      <c r="E1124" t="s">
        <v>37</v>
      </c>
      <c r="F1124" t="str">
        <f>"94232375"</f>
        <v>94232375</v>
      </c>
      <c r="G1124" t="str">
        <f>"94232375"</f>
        <v>94232375</v>
      </c>
    </row>
    <row r="1125" spans="1:7">
      <c r="A1125" t="s">
        <v>95</v>
      </c>
      <c r="B1125" t="s">
        <v>34</v>
      </c>
      <c r="C1125" t="str">
        <f t="shared" si="48"/>
        <v>B1051V</v>
      </c>
      <c r="D1125">
        <v>440</v>
      </c>
      <c r="E1125" t="s">
        <v>37</v>
      </c>
      <c r="F1125" t="str">
        <f>"94242571"</f>
        <v>94242571</v>
      </c>
      <c r="G1125" t="str">
        <f>"94242571"</f>
        <v>94242571</v>
      </c>
    </row>
    <row r="1126" spans="1:7">
      <c r="A1126" t="s">
        <v>95</v>
      </c>
      <c r="B1126" t="s">
        <v>34</v>
      </c>
      <c r="C1126" t="str">
        <f t="shared" si="48"/>
        <v>B1051V</v>
      </c>
      <c r="D1126">
        <v>440</v>
      </c>
      <c r="E1126" t="s">
        <v>37</v>
      </c>
      <c r="F1126" t="str">
        <f>"9411362910"</f>
        <v>9411362910</v>
      </c>
      <c r="G1126" t="str">
        <f>"9411362910"</f>
        <v>9411362910</v>
      </c>
    </row>
    <row r="1127" spans="1:7">
      <c r="A1127" t="s">
        <v>95</v>
      </c>
      <c r="B1127" t="s">
        <v>34</v>
      </c>
      <c r="C1127" t="str">
        <f t="shared" si="48"/>
        <v>B1051V</v>
      </c>
      <c r="D1127">
        <v>440</v>
      </c>
      <c r="E1127" t="s">
        <v>37</v>
      </c>
      <c r="F1127" t="str">
        <f>"94126504"</f>
        <v>94126504</v>
      </c>
      <c r="G1127" t="str">
        <f>"94126504"</f>
        <v>94126504</v>
      </c>
    </row>
    <row r="1128" spans="1:7">
      <c r="A1128" t="s">
        <v>95</v>
      </c>
      <c r="B1128" t="s">
        <v>34</v>
      </c>
      <c r="C1128" t="str">
        <f t="shared" si="48"/>
        <v>B1051V</v>
      </c>
      <c r="D1128">
        <v>440</v>
      </c>
      <c r="E1128" t="s">
        <v>37</v>
      </c>
      <c r="F1128" t="str">
        <f>"8941136291"</f>
        <v>8941136291</v>
      </c>
      <c r="G1128" t="str">
        <f>"8941136291"</f>
        <v>8941136291</v>
      </c>
    </row>
    <row r="1129" spans="1:7">
      <c r="A1129" t="s">
        <v>95</v>
      </c>
      <c r="B1129" t="s">
        <v>34</v>
      </c>
      <c r="C1129" t="str">
        <f t="shared" si="48"/>
        <v>B1051V</v>
      </c>
      <c r="D1129">
        <v>440</v>
      </c>
      <c r="E1129" t="s">
        <v>37</v>
      </c>
      <c r="F1129" t="str">
        <f>"94113628"</f>
        <v>94113628</v>
      </c>
      <c r="G1129" t="str">
        <f>"94113628"</f>
        <v>94113628</v>
      </c>
    </row>
    <row r="1130" spans="1:7">
      <c r="A1130" t="s">
        <v>95</v>
      </c>
      <c r="B1130" t="s">
        <v>34</v>
      </c>
      <c r="C1130" t="str">
        <f t="shared" si="48"/>
        <v>B1051V</v>
      </c>
      <c r="D1130">
        <v>440</v>
      </c>
      <c r="E1130" t="s">
        <v>37</v>
      </c>
      <c r="F1130" t="str">
        <f>"8942425711"</f>
        <v>8942425711</v>
      </c>
      <c r="G1130" t="str">
        <f>"8942425711"</f>
        <v>8942425711</v>
      </c>
    </row>
    <row r="1131" spans="1:7">
      <c r="A1131" t="s">
        <v>95</v>
      </c>
      <c r="B1131" t="s">
        <v>34</v>
      </c>
      <c r="C1131" t="str">
        <f t="shared" si="48"/>
        <v>B1051V</v>
      </c>
      <c r="D1131">
        <v>440</v>
      </c>
      <c r="E1131" t="s">
        <v>37</v>
      </c>
      <c r="F1131" t="str">
        <f>"8941136280"</f>
        <v>8941136280</v>
      </c>
      <c r="G1131" t="str">
        <f>"8941136280"</f>
        <v>8941136280</v>
      </c>
    </row>
    <row r="1132" spans="1:7">
      <c r="A1132" t="s">
        <v>95</v>
      </c>
      <c r="B1132" t="s">
        <v>34</v>
      </c>
      <c r="C1132" t="str">
        <f t="shared" si="48"/>
        <v>B1051V</v>
      </c>
      <c r="D1132">
        <v>440</v>
      </c>
      <c r="E1132" t="s">
        <v>37</v>
      </c>
      <c r="F1132" t="str">
        <f>"8941136281"</f>
        <v>8941136281</v>
      </c>
      <c r="G1132" t="str">
        <f>"8941136281"</f>
        <v>8941136281</v>
      </c>
    </row>
    <row r="1133" spans="1:7">
      <c r="A1133" t="s">
        <v>95</v>
      </c>
      <c r="B1133" t="s">
        <v>34</v>
      </c>
      <c r="C1133" t="str">
        <f t="shared" si="48"/>
        <v>B1051V</v>
      </c>
      <c r="D1133">
        <v>440</v>
      </c>
      <c r="E1133" t="s">
        <v>68</v>
      </c>
      <c r="F1133" t="str">
        <f>"94232375"</f>
        <v>94232375</v>
      </c>
      <c r="G1133" t="str">
        <f>"94232375"</f>
        <v>94232375</v>
      </c>
    </row>
    <row r="1134" spans="1:7">
      <c r="A1134" t="s">
        <v>95</v>
      </c>
      <c r="B1134" t="s">
        <v>34</v>
      </c>
      <c r="C1134" t="str">
        <f t="shared" si="48"/>
        <v>B1051V</v>
      </c>
      <c r="D1134">
        <v>440</v>
      </c>
      <c r="E1134" t="s">
        <v>68</v>
      </c>
      <c r="F1134" t="str">
        <f>"94126504"</f>
        <v>94126504</v>
      </c>
      <c r="G1134" t="str">
        <f>"94126504"</f>
        <v>94126504</v>
      </c>
    </row>
    <row r="1135" spans="1:7">
      <c r="A1135" t="s">
        <v>95</v>
      </c>
      <c r="B1135" t="s">
        <v>34</v>
      </c>
      <c r="C1135" t="str">
        <f>"B2002V"</f>
        <v>B2002V</v>
      </c>
      <c r="D1135">
        <v>441</v>
      </c>
      <c r="E1135" t="s">
        <v>55</v>
      </c>
      <c r="F1135" t="str">
        <f>"34113400151"</f>
        <v>34113400151</v>
      </c>
      <c r="G1135" t="str">
        <f>"34113400151"</f>
        <v>34113400151</v>
      </c>
    </row>
    <row r="1136" spans="1:7">
      <c r="A1136" t="s">
        <v>95</v>
      </c>
      <c r="B1136" t="s">
        <v>34</v>
      </c>
      <c r="C1136" t="str">
        <f>"B2002VR"</f>
        <v>B2002VR</v>
      </c>
      <c r="D1136">
        <v>442</v>
      </c>
      <c r="E1136" t="s">
        <v>55</v>
      </c>
      <c r="F1136" t="str">
        <f>"34113400151"</f>
        <v>34113400151</v>
      </c>
      <c r="G1136" t="str">
        <f>"34113400151"</f>
        <v>34113400151</v>
      </c>
    </row>
    <row r="1137" spans="1:7">
      <c r="A1137" t="s">
        <v>95</v>
      </c>
      <c r="B1137" t="s">
        <v>34</v>
      </c>
      <c r="C1137" t="str">
        <f>"B2003P"</f>
        <v>B2003P</v>
      </c>
      <c r="D1137">
        <v>443</v>
      </c>
      <c r="E1137" t="s">
        <v>55</v>
      </c>
      <c r="F1137" t="str">
        <f>"34216855001"</f>
        <v>34216855001</v>
      </c>
      <c r="G1137" t="str">
        <f>"34216855001"</f>
        <v>34216855001</v>
      </c>
    </row>
    <row r="1138" spans="1:7">
      <c r="A1138" t="s">
        <v>95</v>
      </c>
      <c r="B1138" t="s">
        <v>34</v>
      </c>
      <c r="C1138" t="str">
        <f>"B2003P"</f>
        <v>B2003P</v>
      </c>
      <c r="D1138">
        <v>443</v>
      </c>
      <c r="E1138" t="s">
        <v>55</v>
      </c>
      <c r="F1138" t="str">
        <f>"34216764647"</f>
        <v>34216764647</v>
      </c>
      <c r="G1138" t="str">
        <f>"34216764647"</f>
        <v>34216764647</v>
      </c>
    </row>
    <row r="1139" spans="1:7">
      <c r="A1139" t="s">
        <v>95</v>
      </c>
      <c r="B1139" t="s">
        <v>34</v>
      </c>
      <c r="C1139" t="str">
        <f>"B2003PR"</f>
        <v>B2003PR</v>
      </c>
      <c r="D1139">
        <v>444</v>
      </c>
      <c r="E1139" t="s">
        <v>55</v>
      </c>
      <c r="F1139" t="str">
        <f>"34216764647"</f>
        <v>34216764647</v>
      </c>
      <c r="G1139" t="str">
        <f>"34216764647"</f>
        <v>34216764647</v>
      </c>
    </row>
    <row r="1140" spans="1:7">
      <c r="A1140" t="s">
        <v>95</v>
      </c>
      <c r="B1140" t="s">
        <v>34</v>
      </c>
      <c r="C1140" t="str">
        <f>"B2003PR"</f>
        <v>B2003PR</v>
      </c>
      <c r="D1140">
        <v>444</v>
      </c>
      <c r="E1140" t="s">
        <v>55</v>
      </c>
      <c r="F1140" t="str">
        <f>"34216855001"</f>
        <v>34216855001</v>
      </c>
      <c r="G1140" t="str">
        <f>"34216855001"</f>
        <v>34216855001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table-oe-cross-references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2017-03-06T23:13:43Z</dcterms:created>
  <dcterms:modified xsi:type="dcterms:W3CDTF">2017-03-06T23:13:43Z</dcterms:modified>
</cp:coreProperties>
</file>