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0" yWindow="2115" windowWidth="18435" windowHeight="6000"/>
  </bookViews>
  <sheets>
    <sheet name="table-of-specification-for-kit-" sheetId="1" r:id="rId1"/>
  </sheets>
  <calcPr calcId="0"/>
</workbook>
</file>

<file path=xl/calcChain.xml><?xml version="1.0" encoding="utf-8"?>
<calcChain xmlns="http://schemas.openxmlformats.org/spreadsheetml/2006/main">
  <c r="C2" i="1"/>
  <c r="D2"/>
  <c r="G2"/>
  <c r="H2"/>
  <c r="C3"/>
  <c r="D3"/>
  <c r="G3"/>
  <c r="H3"/>
  <c r="C4"/>
  <c r="D4"/>
  <c r="G4"/>
  <c r="H4"/>
  <c r="C5"/>
  <c r="D5"/>
  <c r="G5"/>
  <c r="H5"/>
  <c r="C6"/>
  <c r="D6"/>
  <c r="G6"/>
  <c r="H6"/>
  <c r="C7"/>
  <c r="D7"/>
  <c r="G7"/>
  <c r="H7"/>
  <c r="C8"/>
  <c r="D8"/>
  <c r="G8"/>
  <c r="H8"/>
  <c r="C9"/>
  <c r="D9"/>
  <c r="G9"/>
  <c r="H9"/>
  <c r="C10"/>
  <c r="D10"/>
  <c r="G10"/>
  <c r="H10"/>
  <c r="C11"/>
  <c r="D11"/>
  <c r="G11"/>
  <c r="H11"/>
  <c r="C12"/>
  <c r="D12"/>
  <c r="G12"/>
  <c r="H12"/>
  <c r="C13"/>
  <c r="D13"/>
  <c r="G13"/>
  <c r="H13"/>
  <c r="C14"/>
  <c r="D14"/>
  <c r="G14"/>
  <c r="H14"/>
  <c r="C15"/>
  <c r="D15"/>
  <c r="G15"/>
  <c r="H15"/>
  <c r="C16"/>
  <c r="D16"/>
  <c r="G16"/>
  <c r="H16"/>
  <c r="C17"/>
  <c r="D17"/>
  <c r="G17"/>
  <c r="H17"/>
  <c r="C18"/>
  <c r="D18"/>
  <c r="G18"/>
  <c r="H18"/>
  <c r="C19"/>
  <c r="D19"/>
  <c r="G19"/>
  <c r="H19"/>
  <c r="C20"/>
  <c r="D20"/>
  <c r="G20"/>
  <c r="H20"/>
  <c r="C21"/>
  <c r="D21"/>
  <c r="G21"/>
  <c r="H21"/>
  <c r="C22"/>
  <c r="D22"/>
  <c r="G22"/>
  <c r="H22"/>
  <c r="C23"/>
  <c r="D23"/>
  <c r="G23"/>
  <c r="H23"/>
  <c r="C24"/>
  <c r="D24"/>
  <c r="G24"/>
  <c r="H24"/>
  <c r="C25"/>
  <c r="D25"/>
  <c r="G25"/>
  <c r="H25"/>
  <c r="C26"/>
  <c r="D26"/>
  <c r="G26"/>
  <c r="H26"/>
  <c r="C27"/>
  <c r="D27"/>
  <c r="G27"/>
  <c r="H27"/>
  <c r="C28"/>
  <c r="D28"/>
  <c r="G28"/>
  <c r="H28"/>
  <c r="C29"/>
  <c r="D29"/>
  <c r="G29"/>
  <c r="H29"/>
  <c r="C30"/>
  <c r="D30"/>
  <c r="G30"/>
  <c r="H30"/>
  <c r="C31"/>
  <c r="D31"/>
  <c r="G31"/>
  <c r="H31"/>
  <c r="C32"/>
  <c r="D32"/>
  <c r="G32"/>
  <c r="H32"/>
  <c r="C33"/>
  <c r="D33"/>
  <c r="G33"/>
  <c r="H33"/>
  <c r="C34"/>
  <c r="D34"/>
  <c r="G34"/>
  <c r="H34"/>
  <c r="C35"/>
  <c r="D35"/>
  <c r="G35"/>
  <c r="H35"/>
  <c r="C36"/>
  <c r="D36"/>
  <c r="G36"/>
  <c r="H36"/>
  <c r="C37"/>
  <c r="D37"/>
  <c r="G37"/>
  <c r="H37"/>
  <c r="C38"/>
  <c r="D38"/>
  <c r="G38"/>
  <c r="H38"/>
  <c r="C39"/>
  <c r="D39"/>
  <c r="G39"/>
  <c r="H39"/>
  <c r="C40"/>
  <c r="D40"/>
  <c r="G40"/>
  <c r="H40"/>
  <c r="C41"/>
  <c r="D41"/>
  <c r="G41"/>
  <c r="H41"/>
  <c r="C42"/>
  <c r="D42"/>
  <c r="G42"/>
  <c r="H42"/>
  <c r="C43"/>
  <c r="D43"/>
  <c r="G43"/>
  <c r="H43"/>
  <c r="C44"/>
  <c r="D44"/>
  <c r="G44"/>
  <c r="H44"/>
  <c r="C45"/>
  <c r="D45"/>
  <c r="G45"/>
  <c r="H45"/>
  <c r="C46"/>
  <c r="D46"/>
  <c r="G46"/>
  <c r="H46"/>
  <c r="C47"/>
  <c r="D47"/>
  <c r="G47"/>
  <c r="H47"/>
  <c r="C48"/>
  <c r="D48"/>
  <c r="G48"/>
  <c r="H48"/>
  <c r="C49"/>
  <c r="D49"/>
  <c r="G49"/>
  <c r="H49"/>
  <c r="C50"/>
  <c r="D50"/>
  <c r="G50"/>
  <c r="H50"/>
  <c r="C51"/>
  <c r="D51"/>
  <c r="G51"/>
  <c r="H51"/>
  <c r="C52"/>
  <c r="D52"/>
  <c r="G52"/>
  <c r="H52"/>
  <c r="C53"/>
  <c r="D53"/>
  <c r="G53"/>
  <c r="H53"/>
  <c r="C54"/>
  <c r="D54"/>
  <c r="G54"/>
  <c r="H54"/>
  <c r="C55"/>
  <c r="D55"/>
  <c r="G55"/>
  <c r="H55"/>
  <c r="C56"/>
  <c r="D56"/>
  <c r="G56"/>
  <c r="H56"/>
  <c r="C57"/>
  <c r="D57"/>
  <c r="G57"/>
  <c r="H57"/>
  <c r="C58"/>
  <c r="D58"/>
  <c r="G58"/>
  <c r="H58"/>
  <c r="C59"/>
  <c r="D59"/>
  <c r="G59"/>
  <c r="H59"/>
  <c r="C60"/>
  <c r="D60"/>
  <c r="G60"/>
  <c r="H60"/>
  <c r="C61"/>
  <c r="D61"/>
  <c r="G61"/>
  <c r="H61"/>
  <c r="C62"/>
  <c r="D62"/>
  <c r="G62"/>
  <c r="H62"/>
  <c r="C63"/>
  <c r="D63"/>
  <c r="G63"/>
  <c r="H63"/>
  <c r="C64"/>
  <c r="D64"/>
  <c r="G64"/>
  <c r="H64"/>
  <c r="C65"/>
  <c r="D65"/>
  <c r="G65"/>
  <c r="H65"/>
  <c r="C66"/>
  <c r="D66"/>
  <c r="G66"/>
  <c r="H66"/>
  <c r="C67"/>
  <c r="D67"/>
  <c r="G67"/>
  <c r="H67"/>
  <c r="C68"/>
  <c r="D68"/>
  <c r="G68"/>
  <c r="H68"/>
  <c r="C69"/>
  <c r="D69"/>
  <c r="G69"/>
  <c r="H69"/>
  <c r="C70"/>
  <c r="D70"/>
  <c r="G70"/>
  <c r="H70"/>
  <c r="C71"/>
  <c r="D71"/>
  <c r="G71"/>
  <c r="H71"/>
  <c r="C72"/>
  <c r="D72"/>
  <c r="G72"/>
  <c r="H72"/>
  <c r="C73"/>
  <c r="D73"/>
  <c r="G73"/>
  <c r="H73"/>
  <c r="C74"/>
  <c r="D74"/>
  <c r="G74"/>
  <c r="H74"/>
  <c r="C75"/>
  <c r="D75"/>
  <c r="G75"/>
  <c r="H75"/>
  <c r="C76"/>
  <c r="D76"/>
  <c r="G76"/>
  <c r="H76"/>
  <c r="C77"/>
  <c r="D77"/>
  <c r="G77"/>
  <c r="H77"/>
  <c r="C78"/>
  <c r="D78"/>
  <c r="G78"/>
  <c r="H78"/>
  <c r="C79"/>
  <c r="D79"/>
  <c r="G79"/>
  <c r="H79"/>
  <c r="C80"/>
  <c r="D80"/>
  <c r="G80"/>
  <c r="H80"/>
  <c r="C81"/>
  <c r="D81"/>
  <c r="G81"/>
  <c r="H81"/>
  <c r="C82"/>
  <c r="D82"/>
  <c r="G82"/>
  <c r="H82"/>
  <c r="C83"/>
  <c r="D83"/>
  <c r="G83"/>
  <c r="H83"/>
  <c r="C84"/>
  <c r="D84"/>
  <c r="G84"/>
  <c r="H84"/>
  <c r="C85"/>
  <c r="D85"/>
  <c r="G85"/>
  <c r="H85"/>
  <c r="C86"/>
  <c r="D86"/>
  <c r="G86"/>
  <c r="H86"/>
  <c r="C87"/>
  <c r="D87"/>
  <c r="G87"/>
  <c r="H87"/>
  <c r="C88"/>
  <c r="D88"/>
  <c r="G88"/>
  <c r="H88"/>
  <c r="C89"/>
  <c r="D89"/>
  <c r="G89"/>
  <c r="H89"/>
  <c r="C90"/>
  <c r="D90"/>
  <c r="G90"/>
  <c r="H90"/>
  <c r="C91"/>
  <c r="D91"/>
  <c r="G91"/>
  <c r="H91"/>
  <c r="C92"/>
  <c r="D92"/>
  <c r="G92"/>
  <c r="H92"/>
  <c r="C93"/>
  <c r="D93"/>
  <c r="G93"/>
  <c r="H93"/>
  <c r="C94"/>
  <c r="D94"/>
  <c r="G94"/>
  <c r="H94"/>
  <c r="C95"/>
  <c r="D95"/>
  <c r="G95"/>
  <c r="H95"/>
  <c r="C96"/>
  <c r="D96"/>
  <c r="G96"/>
  <c r="H96"/>
  <c r="C97"/>
  <c r="D97"/>
  <c r="G97"/>
  <c r="H97"/>
  <c r="C98"/>
  <c r="D98"/>
  <c r="G98"/>
  <c r="H98"/>
  <c r="C99"/>
  <c r="D99"/>
  <c r="G99"/>
  <c r="H99"/>
  <c r="C100"/>
  <c r="D100"/>
  <c r="G100"/>
  <c r="H100"/>
  <c r="C101"/>
  <c r="D101"/>
  <c r="G101"/>
  <c r="H101"/>
  <c r="C102"/>
  <c r="D102"/>
  <c r="G102"/>
  <c r="H102"/>
  <c r="C103"/>
  <c r="D103"/>
  <c r="G103"/>
  <c r="H103"/>
  <c r="C104"/>
  <c r="D104"/>
  <c r="G104"/>
  <c r="H104"/>
  <c r="C105"/>
  <c r="D105"/>
  <c r="G105"/>
  <c r="H105"/>
  <c r="C106"/>
  <c r="D106"/>
  <c r="G106"/>
  <c r="H106"/>
  <c r="C107"/>
  <c r="D107"/>
  <c r="G107"/>
  <c r="H107"/>
  <c r="C108"/>
  <c r="D108"/>
  <c r="G108"/>
  <c r="H108"/>
  <c r="C109"/>
  <c r="D109"/>
  <c r="G109"/>
  <c r="H109"/>
  <c r="C110"/>
  <c r="D110"/>
  <c r="G110"/>
  <c r="H110"/>
  <c r="C111"/>
  <c r="D111"/>
  <c r="G111"/>
  <c r="H111"/>
  <c r="C112"/>
  <c r="D112"/>
  <c r="G112"/>
  <c r="H112"/>
  <c r="C113"/>
  <c r="D113"/>
  <c r="G113"/>
  <c r="H113"/>
  <c r="C114"/>
  <c r="D114"/>
  <c r="G114"/>
  <c r="H114"/>
  <c r="C115"/>
  <c r="D115"/>
  <c r="G115"/>
  <c r="H115"/>
  <c r="C116"/>
  <c r="D116"/>
  <c r="G116"/>
  <c r="H116"/>
  <c r="C117"/>
  <c r="D117"/>
  <c r="G117"/>
  <c r="H117"/>
  <c r="C118"/>
  <c r="D118"/>
  <c r="G118"/>
  <c r="H118"/>
  <c r="C119"/>
  <c r="D119"/>
  <c r="G119"/>
  <c r="H119"/>
  <c r="C120"/>
  <c r="D120"/>
  <c r="G120"/>
  <c r="H120"/>
  <c r="C121"/>
  <c r="D121"/>
  <c r="G121"/>
  <c r="H121"/>
  <c r="C122"/>
  <c r="D122"/>
  <c r="G122"/>
  <c r="H122"/>
  <c r="C123"/>
  <c r="D123"/>
  <c r="G123"/>
  <c r="H123"/>
  <c r="C124"/>
  <c r="D124"/>
  <c r="G124"/>
  <c r="H124"/>
  <c r="C125"/>
  <c r="D125"/>
  <c r="G125"/>
  <c r="H125"/>
  <c r="C126"/>
  <c r="D126"/>
  <c r="G126"/>
  <c r="H126"/>
  <c r="C127"/>
  <c r="D127"/>
  <c r="G127"/>
  <c r="H127"/>
  <c r="C128"/>
  <c r="D128"/>
  <c r="G128"/>
  <c r="H128"/>
  <c r="C129"/>
  <c r="D129"/>
  <c r="G129"/>
  <c r="H129"/>
  <c r="C130"/>
  <c r="D130"/>
  <c r="G130"/>
  <c r="H130"/>
  <c r="C131"/>
  <c r="D131"/>
  <c r="G131"/>
  <c r="H131"/>
  <c r="C132"/>
  <c r="D132"/>
  <c r="G132"/>
  <c r="H132"/>
  <c r="C133"/>
  <c r="D133"/>
  <c r="G133"/>
  <c r="H133"/>
  <c r="C134"/>
  <c r="D134"/>
  <c r="G134"/>
  <c r="H134"/>
  <c r="C135"/>
  <c r="D135"/>
  <c r="G135"/>
  <c r="H135"/>
  <c r="C136"/>
  <c r="D136"/>
  <c r="G136"/>
  <c r="H136"/>
  <c r="C137"/>
  <c r="D137"/>
  <c r="G137"/>
  <c r="H137"/>
  <c r="C138"/>
  <c r="D138"/>
  <c r="G138"/>
  <c r="H138"/>
  <c r="C139"/>
  <c r="D139"/>
  <c r="G139"/>
  <c r="H139"/>
  <c r="C140"/>
  <c r="D140"/>
  <c r="G140"/>
  <c r="H140"/>
  <c r="C141"/>
  <c r="D141"/>
  <c r="G141"/>
  <c r="H141"/>
  <c r="C142"/>
  <c r="D142"/>
  <c r="G142"/>
  <c r="H142"/>
  <c r="C143"/>
  <c r="D143"/>
  <c r="G143"/>
  <c r="H143"/>
  <c r="C144"/>
  <c r="D144"/>
  <c r="G144"/>
  <c r="H144"/>
  <c r="C145"/>
  <c r="D145"/>
  <c r="G145"/>
  <c r="H145"/>
  <c r="C146"/>
  <c r="D146"/>
  <c r="G146"/>
  <c r="H146"/>
  <c r="C147"/>
  <c r="D147"/>
  <c r="G147"/>
  <c r="H147"/>
  <c r="C148"/>
  <c r="D148"/>
  <c r="G148"/>
  <c r="H148"/>
  <c r="C149"/>
  <c r="D149"/>
  <c r="G149"/>
  <c r="H149"/>
  <c r="C150"/>
  <c r="D150"/>
  <c r="G150"/>
  <c r="H150"/>
  <c r="C151"/>
  <c r="D151"/>
  <c r="G151"/>
  <c r="H151"/>
  <c r="C152"/>
  <c r="D152"/>
  <c r="G152"/>
  <c r="H152"/>
  <c r="C153"/>
  <c r="D153"/>
  <c r="G153"/>
  <c r="H153"/>
  <c r="C154"/>
  <c r="D154"/>
  <c r="G154"/>
  <c r="H154"/>
  <c r="C155"/>
  <c r="D155"/>
  <c r="G155"/>
  <c r="H155"/>
  <c r="C156"/>
  <c r="D156"/>
  <c r="G156"/>
  <c r="H156"/>
  <c r="C157"/>
  <c r="D157"/>
  <c r="G157"/>
  <c r="H157"/>
  <c r="C158"/>
  <c r="D158"/>
  <c r="G158"/>
  <c r="H158"/>
  <c r="C159"/>
  <c r="D159"/>
  <c r="G159"/>
  <c r="H159"/>
  <c r="C160"/>
  <c r="D160"/>
  <c r="G160"/>
  <c r="H160"/>
  <c r="C161"/>
  <c r="D161"/>
  <c r="G161"/>
  <c r="H161"/>
  <c r="C162"/>
  <c r="D162"/>
  <c r="G162"/>
  <c r="H162"/>
  <c r="C163"/>
  <c r="D163"/>
  <c r="G163"/>
  <c r="H163"/>
  <c r="C164"/>
  <c r="D164"/>
  <c r="G164"/>
  <c r="H164"/>
  <c r="C165"/>
  <c r="D165"/>
  <c r="G165"/>
  <c r="H165"/>
  <c r="C166"/>
  <c r="D166"/>
  <c r="G166"/>
  <c r="H166"/>
  <c r="C167"/>
  <c r="D167"/>
  <c r="G167"/>
  <c r="H167"/>
  <c r="C168"/>
  <c r="D168"/>
  <c r="G168"/>
  <c r="H168"/>
  <c r="C169"/>
  <c r="D169"/>
  <c r="G169"/>
  <c r="H169"/>
  <c r="C170"/>
  <c r="D170"/>
  <c r="G170"/>
  <c r="H170"/>
  <c r="C171"/>
  <c r="D171"/>
  <c r="G171"/>
  <c r="H171"/>
  <c r="C172"/>
  <c r="D172"/>
  <c r="G172"/>
  <c r="H172"/>
  <c r="C173"/>
  <c r="D173"/>
  <c r="G173"/>
  <c r="H173"/>
  <c r="C174"/>
  <c r="D174"/>
  <c r="G174"/>
  <c r="H174"/>
  <c r="C175"/>
  <c r="D175"/>
  <c r="G175"/>
  <c r="H175"/>
  <c r="C176"/>
  <c r="D176"/>
  <c r="G176"/>
  <c r="H176"/>
  <c r="C177"/>
  <c r="D177"/>
  <c r="G177"/>
  <c r="H177"/>
  <c r="C178"/>
  <c r="D178"/>
  <c r="G178"/>
  <c r="H178"/>
  <c r="C179"/>
  <c r="D179"/>
  <c r="G179"/>
  <c r="H179"/>
  <c r="C180"/>
  <c r="D180"/>
  <c r="G180"/>
  <c r="H180"/>
  <c r="C181"/>
  <c r="D181"/>
  <c r="G181"/>
  <c r="H181"/>
  <c r="C182"/>
  <c r="D182"/>
  <c r="G182"/>
  <c r="H182"/>
  <c r="C183"/>
  <c r="D183"/>
  <c r="G183"/>
  <c r="H183"/>
  <c r="C184"/>
  <c r="D184"/>
  <c r="G184"/>
  <c r="H184"/>
  <c r="C185"/>
  <c r="D185"/>
  <c r="G185"/>
  <c r="H185"/>
  <c r="C186"/>
  <c r="D186"/>
  <c r="G186"/>
  <c r="H186"/>
  <c r="C187"/>
  <c r="D187"/>
  <c r="G187"/>
  <c r="H187"/>
  <c r="C188"/>
  <c r="D188"/>
  <c r="G188"/>
  <c r="H188"/>
  <c r="C189"/>
  <c r="D189"/>
  <c r="G189"/>
  <c r="H189"/>
  <c r="C190"/>
  <c r="D190"/>
  <c r="G190"/>
  <c r="H190"/>
  <c r="C191"/>
  <c r="D191"/>
  <c r="G191"/>
  <c r="H191"/>
  <c r="C192"/>
  <c r="D192"/>
  <c r="G192"/>
  <c r="H192"/>
  <c r="C193"/>
  <c r="D193"/>
  <c r="G193"/>
  <c r="H193"/>
  <c r="C194"/>
  <c r="D194"/>
  <c r="G194"/>
  <c r="H194"/>
  <c r="C195"/>
  <c r="D195"/>
  <c r="G195"/>
  <c r="H195"/>
  <c r="C196"/>
  <c r="D196"/>
  <c r="G196"/>
  <c r="H196"/>
  <c r="C197"/>
  <c r="D197"/>
  <c r="G197"/>
  <c r="H197"/>
  <c r="C198"/>
  <c r="D198"/>
  <c r="G198"/>
  <c r="H198"/>
  <c r="C199"/>
  <c r="D199"/>
  <c r="G199"/>
  <c r="H199"/>
  <c r="C200"/>
  <c r="D200"/>
  <c r="G200"/>
  <c r="H200"/>
  <c r="C201"/>
  <c r="D201"/>
  <c r="G201"/>
  <c r="H201"/>
  <c r="C202"/>
  <c r="D202"/>
  <c r="G202"/>
  <c r="H202"/>
  <c r="C203"/>
  <c r="D203"/>
  <c r="G203"/>
  <c r="H203"/>
  <c r="C204"/>
  <c r="D204"/>
  <c r="G204"/>
  <c r="H204"/>
  <c r="C205"/>
  <c r="D205"/>
  <c r="G205"/>
  <c r="H205"/>
  <c r="C206"/>
  <c r="D206"/>
  <c r="G206"/>
  <c r="H206"/>
  <c r="C207"/>
  <c r="D207"/>
  <c r="G207"/>
  <c r="H207"/>
  <c r="C208"/>
  <c r="D208"/>
  <c r="G208"/>
  <c r="H208"/>
  <c r="C209"/>
  <c r="D209"/>
  <c r="G209"/>
  <c r="H209"/>
  <c r="C210"/>
  <c r="D210"/>
  <c r="G210"/>
  <c r="H210"/>
  <c r="C211"/>
  <c r="D211"/>
  <c r="G211"/>
  <c r="H211"/>
  <c r="C212"/>
  <c r="D212"/>
  <c r="G212"/>
  <c r="H212"/>
  <c r="C213"/>
  <c r="D213"/>
  <c r="G213"/>
  <c r="H213"/>
  <c r="C214"/>
  <c r="D214"/>
  <c r="G214"/>
  <c r="H214"/>
  <c r="C215"/>
  <c r="D215"/>
  <c r="G215"/>
  <c r="H215"/>
  <c r="C216"/>
  <c r="D216"/>
  <c r="G216"/>
  <c r="H216"/>
  <c r="C217"/>
  <c r="D217"/>
  <c r="G217"/>
  <c r="H217"/>
  <c r="C218"/>
  <c r="D218"/>
  <c r="G218"/>
  <c r="H218"/>
  <c r="C219"/>
  <c r="D219"/>
  <c r="G219"/>
  <c r="H219"/>
  <c r="C220"/>
  <c r="D220"/>
  <c r="G220"/>
  <c r="H220"/>
  <c r="C221"/>
  <c r="D221"/>
  <c r="G221"/>
  <c r="H221"/>
  <c r="C222"/>
  <c r="D222"/>
  <c r="G222"/>
  <c r="H222"/>
  <c r="C223"/>
  <c r="D223"/>
  <c r="G223"/>
  <c r="H223"/>
  <c r="C224"/>
  <c r="D224"/>
  <c r="G224"/>
  <c r="H224"/>
  <c r="C225"/>
  <c r="D225"/>
  <c r="G225"/>
  <c r="H225"/>
  <c r="C226"/>
  <c r="D226"/>
  <c r="G226"/>
  <c r="H226"/>
  <c r="C227"/>
  <c r="D227"/>
  <c r="G227"/>
  <c r="H227"/>
  <c r="C228"/>
  <c r="D228"/>
  <c r="G228"/>
  <c r="H228"/>
  <c r="C229"/>
  <c r="D229"/>
  <c r="G229"/>
  <c r="H229"/>
  <c r="C230"/>
  <c r="D230"/>
  <c r="G230"/>
  <c r="H230"/>
  <c r="C231"/>
  <c r="D231"/>
  <c r="G231"/>
  <c r="H231"/>
  <c r="C232"/>
  <c r="D232"/>
  <c r="G232"/>
  <c r="H232"/>
  <c r="C233"/>
  <c r="D233"/>
  <c r="G233"/>
  <c r="H233"/>
  <c r="C234"/>
  <c r="D234"/>
  <c r="G234"/>
  <c r="H234"/>
  <c r="C235"/>
  <c r="D235"/>
  <c r="G235"/>
  <c r="H235"/>
  <c r="C236"/>
  <c r="D236"/>
  <c r="G236"/>
  <c r="H236"/>
  <c r="C237"/>
  <c r="D237"/>
  <c r="G237"/>
  <c r="H237"/>
  <c r="C238"/>
  <c r="D238"/>
  <c r="G238"/>
  <c r="H238"/>
  <c r="C239"/>
  <c r="D239"/>
  <c r="G239"/>
  <c r="H239"/>
  <c r="C240"/>
  <c r="D240"/>
  <c r="G240"/>
  <c r="H240"/>
  <c r="C241"/>
  <c r="D241"/>
  <c r="G241"/>
  <c r="H241"/>
  <c r="C242"/>
  <c r="D242"/>
  <c r="G242"/>
  <c r="H242"/>
  <c r="C243"/>
  <c r="D243"/>
  <c r="G243"/>
  <c r="H243"/>
  <c r="C244"/>
  <c r="D244"/>
  <c r="G244"/>
  <c r="H244"/>
  <c r="C245"/>
  <c r="D245"/>
  <c r="G245"/>
  <c r="H245"/>
  <c r="C246"/>
  <c r="D246"/>
  <c r="G246"/>
  <c r="H246"/>
  <c r="C247"/>
  <c r="D247"/>
  <c r="G247"/>
  <c r="H247"/>
  <c r="C248"/>
  <c r="D248"/>
  <c r="G248"/>
  <c r="H248"/>
  <c r="C249"/>
  <c r="D249"/>
  <c r="G249"/>
  <c r="H249"/>
  <c r="C250"/>
  <c r="D250"/>
  <c r="G250"/>
  <c r="H250"/>
  <c r="C251"/>
  <c r="D251"/>
  <c r="G251"/>
  <c r="H251"/>
  <c r="C252"/>
  <c r="D252"/>
  <c r="G252"/>
  <c r="H252"/>
  <c r="C253"/>
  <c r="D253"/>
  <c r="G253"/>
  <c r="H253"/>
  <c r="C254"/>
  <c r="D254"/>
  <c r="G254"/>
  <c r="H254"/>
  <c r="C255"/>
  <c r="D255"/>
  <c r="G255"/>
  <c r="H255"/>
  <c r="C256"/>
  <c r="D256"/>
  <c r="G256"/>
  <c r="H256"/>
  <c r="C257"/>
  <c r="D257"/>
  <c r="G257"/>
  <c r="H257"/>
  <c r="C258"/>
  <c r="D258"/>
  <c r="G258"/>
  <c r="H258"/>
  <c r="C259"/>
  <c r="D259"/>
  <c r="G259"/>
  <c r="H259"/>
  <c r="C260"/>
  <c r="D260"/>
  <c r="G260"/>
  <c r="H260"/>
  <c r="C261"/>
  <c r="D261"/>
  <c r="G261"/>
  <c r="H261"/>
  <c r="C262"/>
  <c r="D262"/>
  <c r="G262"/>
  <c r="H262"/>
  <c r="C263"/>
  <c r="D263"/>
  <c r="G263"/>
  <c r="H263"/>
  <c r="C264"/>
  <c r="D264"/>
  <c r="G264"/>
  <c r="H264"/>
  <c r="C265"/>
  <c r="D265"/>
  <c r="G265"/>
  <c r="H265"/>
  <c r="C266"/>
  <c r="D266"/>
  <c r="G266"/>
  <c r="H266"/>
  <c r="C267"/>
  <c r="D267"/>
  <c r="G267"/>
  <c r="H267"/>
  <c r="C268"/>
  <c r="D268"/>
  <c r="G268"/>
  <c r="H268"/>
  <c r="C269"/>
  <c r="D269"/>
  <c r="G269"/>
  <c r="H269"/>
  <c r="C270"/>
  <c r="D270"/>
  <c r="G270"/>
  <c r="H270"/>
  <c r="C271"/>
  <c r="D271"/>
  <c r="G271"/>
  <c r="H271"/>
  <c r="C272"/>
  <c r="D272"/>
  <c r="G272"/>
  <c r="H272"/>
  <c r="C273"/>
  <c r="D273"/>
  <c r="G273"/>
  <c r="H273"/>
  <c r="C274"/>
  <c r="D274"/>
  <c r="G274"/>
  <c r="H274"/>
  <c r="C275"/>
  <c r="D275"/>
  <c r="G275"/>
  <c r="H275"/>
  <c r="C276"/>
  <c r="D276"/>
  <c r="G276"/>
  <c r="H276"/>
  <c r="C277"/>
  <c r="D277"/>
  <c r="G277"/>
  <c r="H277"/>
  <c r="C278"/>
  <c r="D278"/>
  <c r="G278"/>
  <c r="H278"/>
  <c r="C279"/>
  <c r="D279"/>
  <c r="G279"/>
  <c r="H279"/>
  <c r="C280"/>
  <c r="D280"/>
  <c r="G280"/>
  <c r="H280"/>
  <c r="C281"/>
  <c r="D281"/>
  <c r="G281"/>
  <c r="H281"/>
  <c r="C282"/>
  <c r="D282"/>
  <c r="G282"/>
  <c r="H282"/>
  <c r="C283"/>
  <c r="D283"/>
  <c r="G283"/>
  <c r="H283"/>
  <c r="C284"/>
  <c r="D284"/>
  <c r="G284"/>
  <c r="H284"/>
  <c r="C285"/>
  <c r="D285"/>
  <c r="G285"/>
  <c r="H285"/>
  <c r="C286"/>
  <c r="D286"/>
  <c r="G286"/>
  <c r="H286"/>
  <c r="C287"/>
  <c r="D287"/>
  <c r="G287"/>
  <c r="H287"/>
  <c r="C288"/>
  <c r="D288"/>
  <c r="G288"/>
  <c r="H288"/>
  <c r="C289"/>
  <c r="D289"/>
  <c r="G289"/>
  <c r="H289"/>
  <c r="C290"/>
  <c r="D290"/>
  <c r="G290"/>
  <c r="H290"/>
  <c r="C291"/>
  <c r="D291"/>
  <c r="G291"/>
  <c r="H291"/>
  <c r="C292"/>
  <c r="D292"/>
  <c r="G292"/>
  <c r="H292"/>
  <c r="C293"/>
  <c r="D293"/>
  <c r="G293"/>
  <c r="H293"/>
  <c r="C294"/>
  <c r="D294"/>
  <c r="G294"/>
  <c r="H294"/>
  <c r="C295"/>
  <c r="D295"/>
  <c r="G295"/>
  <c r="H295"/>
  <c r="C296"/>
  <c r="D296"/>
  <c r="G296"/>
  <c r="H296"/>
  <c r="C297"/>
  <c r="D297"/>
  <c r="G297"/>
  <c r="H297"/>
  <c r="C298"/>
  <c r="D298"/>
  <c r="G298"/>
  <c r="H298"/>
  <c r="C299"/>
  <c r="D299"/>
  <c r="G299"/>
  <c r="H299"/>
  <c r="C300"/>
  <c r="D300"/>
  <c r="G300"/>
  <c r="H300"/>
  <c r="C301"/>
  <c r="D301"/>
  <c r="G301"/>
  <c r="H301"/>
  <c r="C302"/>
  <c r="D302"/>
  <c r="G302"/>
  <c r="H302"/>
  <c r="C303"/>
  <c r="D303"/>
  <c r="G303"/>
  <c r="H303"/>
  <c r="C304"/>
  <c r="D304"/>
  <c r="G304"/>
  <c r="H304"/>
  <c r="C305"/>
  <c r="D305"/>
  <c r="G305"/>
  <c r="H305"/>
  <c r="C306"/>
  <c r="D306"/>
  <c r="G306"/>
  <c r="H306"/>
  <c r="C307"/>
  <c r="D307"/>
  <c r="G307"/>
  <c r="H307"/>
  <c r="C308"/>
  <c r="D308"/>
  <c r="G308"/>
  <c r="H308"/>
  <c r="C309"/>
  <c r="D309"/>
  <c r="G309"/>
  <c r="H309"/>
  <c r="C310"/>
  <c r="D310"/>
  <c r="G310"/>
  <c r="H310"/>
  <c r="C311"/>
  <c r="D311"/>
  <c r="G311"/>
  <c r="H311"/>
  <c r="C312"/>
  <c r="D312"/>
  <c r="G312"/>
  <c r="H312"/>
  <c r="C313"/>
  <c r="D313"/>
  <c r="G313"/>
  <c r="H313"/>
  <c r="C314"/>
  <c r="D314"/>
  <c r="G314"/>
  <c r="H314"/>
  <c r="C315"/>
  <c r="D315"/>
  <c r="G315"/>
  <c r="H315"/>
  <c r="C316"/>
  <c r="D316"/>
  <c r="G316"/>
  <c r="H316"/>
  <c r="C317"/>
  <c r="D317"/>
  <c r="G317"/>
  <c r="H317"/>
  <c r="C318"/>
  <c r="D318"/>
  <c r="G318"/>
  <c r="H318"/>
  <c r="C319"/>
  <c r="D319"/>
  <c r="G319"/>
  <c r="H319"/>
  <c r="C320"/>
  <c r="D320"/>
  <c r="G320"/>
  <c r="H320"/>
  <c r="C321"/>
  <c r="D321"/>
  <c r="G321"/>
  <c r="H321"/>
  <c r="C322"/>
  <c r="D322"/>
  <c r="G322"/>
  <c r="H322"/>
  <c r="C323"/>
  <c r="D323"/>
  <c r="G323"/>
  <c r="H323"/>
  <c r="C324"/>
  <c r="D324"/>
  <c r="G324"/>
  <c r="H324"/>
  <c r="C325"/>
  <c r="D325"/>
  <c r="G325"/>
  <c r="H325"/>
  <c r="C326"/>
  <c r="D326"/>
  <c r="G326"/>
  <c r="H326"/>
  <c r="C327"/>
  <c r="D327"/>
  <c r="G327"/>
  <c r="H327"/>
  <c r="C328"/>
  <c r="D328"/>
  <c r="G328"/>
  <c r="H328"/>
  <c r="C329"/>
  <c r="D329"/>
  <c r="G329"/>
  <c r="H329"/>
  <c r="C330"/>
  <c r="D330"/>
  <c r="G330"/>
  <c r="H330"/>
  <c r="C331"/>
  <c r="D331"/>
  <c r="G331"/>
  <c r="H331"/>
  <c r="C332"/>
  <c r="D332"/>
  <c r="G332"/>
  <c r="H332"/>
  <c r="C333"/>
  <c r="D333"/>
  <c r="G333"/>
  <c r="H333"/>
  <c r="C334"/>
  <c r="D334"/>
  <c r="G334"/>
  <c r="H334"/>
  <c r="C335"/>
  <c r="D335"/>
  <c r="G335"/>
  <c r="H335"/>
  <c r="C336"/>
  <c r="D336"/>
  <c r="G336"/>
  <c r="H336"/>
  <c r="C337"/>
  <c r="D337"/>
  <c r="G337"/>
  <c r="H337"/>
  <c r="C338"/>
  <c r="D338"/>
  <c r="G338"/>
  <c r="H338"/>
  <c r="C339"/>
  <c r="D339"/>
  <c r="G339"/>
  <c r="H339"/>
  <c r="C340"/>
  <c r="D340"/>
  <c r="G340"/>
  <c r="H340"/>
  <c r="C341"/>
  <c r="D341"/>
  <c r="G341"/>
  <c r="H341"/>
  <c r="C342"/>
  <c r="D342"/>
  <c r="G342"/>
  <c r="H342"/>
  <c r="C343"/>
  <c r="D343"/>
  <c r="G343"/>
  <c r="H343"/>
  <c r="C344"/>
  <c r="D344"/>
  <c r="G344"/>
  <c r="H344"/>
  <c r="C345"/>
  <c r="D345"/>
  <c r="G345"/>
  <c r="H345"/>
  <c r="C346"/>
  <c r="D346"/>
  <c r="G346"/>
  <c r="H346"/>
  <c r="C347"/>
  <c r="D347"/>
  <c r="G347"/>
  <c r="H347"/>
  <c r="C348"/>
  <c r="D348"/>
  <c r="G348"/>
  <c r="H348"/>
  <c r="C349"/>
  <c r="D349"/>
  <c r="G349"/>
  <c r="H349"/>
  <c r="C350"/>
  <c r="D350"/>
  <c r="G350"/>
  <c r="H350"/>
  <c r="C351"/>
  <c r="D351"/>
  <c r="G351"/>
  <c r="H351"/>
  <c r="C352"/>
  <c r="D352"/>
  <c r="G352"/>
  <c r="H352"/>
  <c r="C353"/>
  <c r="D353"/>
  <c r="G353"/>
  <c r="H353"/>
  <c r="C354"/>
  <c r="D354"/>
  <c r="G354"/>
  <c r="H354"/>
  <c r="C355"/>
  <c r="D355"/>
  <c r="G355"/>
  <c r="H355"/>
  <c r="C356"/>
  <c r="D356"/>
  <c r="G356"/>
  <c r="H356"/>
  <c r="C357"/>
  <c r="D357"/>
  <c r="G357"/>
  <c r="H357"/>
  <c r="C358"/>
  <c r="D358"/>
  <c r="G358"/>
  <c r="H358"/>
  <c r="C359"/>
  <c r="D359"/>
  <c r="G359"/>
  <c r="H359"/>
  <c r="C360"/>
  <c r="D360"/>
  <c r="G360"/>
  <c r="H360"/>
  <c r="C361"/>
  <c r="D361"/>
  <c r="G361"/>
  <c r="H361"/>
  <c r="C362"/>
  <c r="D362"/>
  <c r="G362"/>
  <c r="H362"/>
  <c r="C363"/>
  <c r="D363"/>
  <c r="G363"/>
  <c r="H363"/>
  <c r="C364"/>
  <c r="D364"/>
  <c r="G364"/>
  <c r="H364"/>
  <c r="C365"/>
  <c r="D365"/>
  <c r="G365"/>
  <c r="H365"/>
  <c r="C366"/>
  <c r="D366"/>
  <c r="G366"/>
  <c r="H366"/>
  <c r="C367"/>
  <c r="D367"/>
  <c r="G367"/>
  <c r="H367"/>
  <c r="C368"/>
  <c r="D368"/>
  <c r="G368"/>
  <c r="H368"/>
  <c r="C369"/>
  <c r="D369"/>
  <c r="G369"/>
  <c r="H369"/>
  <c r="C370"/>
  <c r="D370"/>
  <c r="G370"/>
  <c r="H370"/>
  <c r="C371"/>
  <c r="D371"/>
  <c r="G371"/>
  <c r="H371"/>
  <c r="C372"/>
  <c r="D372"/>
  <c r="G372"/>
  <c r="H372"/>
  <c r="C373"/>
  <c r="D373"/>
  <c r="G373"/>
  <c r="H373"/>
  <c r="C374"/>
  <c r="D374"/>
  <c r="G374"/>
  <c r="H374"/>
  <c r="C375"/>
  <c r="D375"/>
  <c r="G375"/>
  <c r="H375"/>
  <c r="C376"/>
  <c r="D376"/>
  <c r="G376"/>
  <c r="H376"/>
  <c r="C377"/>
  <c r="D377"/>
  <c r="G377"/>
  <c r="H377"/>
  <c r="C378"/>
  <c r="D378"/>
  <c r="G378"/>
  <c r="H378"/>
  <c r="C379"/>
  <c r="D379"/>
  <c r="G379"/>
  <c r="H379"/>
  <c r="C380"/>
  <c r="D380"/>
  <c r="G380"/>
  <c r="H380"/>
  <c r="C381"/>
  <c r="D381"/>
  <c r="G381"/>
  <c r="H381"/>
  <c r="C382"/>
  <c r="D382"/>
  <c r="G382"/>
  <c r="H382"/>
  <c r="C383"/>
  <c r="D383"/>
  <c r="G383"/>
  <c r="H383"/>
  <c r="C384"/>
  <c r="D384"/>
  <c r="G384"/>
  <c r="H384"/>
  <c r="C385"/>
  <c r="D385"/>
  <c r="G385"/>
  <c r="H385"/>
  <c r="C386"/>
  <c r="D386"/>
  <c r="G386"/>
  <c r="H386"/>
  <c r="C387"/>
  <c r="D387"/>
  <c r="G387"/>
  <c r="H387"/>
  <c r="C388"/>
  <c r="D388"/>
  <c r="G388"/>
  <c r="H388"/>
  <c r="C389"/>
  <c r="D389"/>
  <c r="G389"/>
  <c r="H389"/>
  <c r="C390"/>
  <c r="D390"/>
  <c r="G390"/>
  <c r="H390"/>
  <c r="C391"/>
  <c r="D391"/>
  <c r="G391"/>
  <c r="H391"/>
  <c r="C392"/>
  <c r="D392"/>
  <c r="G392"/>
  <c r="H392"/>
  <c r="C393"/>
  <c r="D393"/>
  <c r="G393"/>
  <c r="H393"/>
  <c r="C394"/>
  <c r="D394"/>
  <c r="G394"/>
  <c r="H394"/>
  <c r="C395"/>
  <c r="D395"/>
  <c r="G395"/>
  <c r="H395"/>
  <c r="C396"/>
  <c r="D396"/>
  <c r="G396"/>
  <c r="H396"/>
  <c r="C397"/>
  <c r="D397"/>
  <c r="G397"/>
  <c r="H397"/>
  <c r="C398"/>
  <c r="D398"/>
  <c r="G398"/>
  <c r="H398"/>
  <c r="C399"/>
  <c r="D399"/>
  <c r="G399"/>
  <c r="H399"/>
  <c r="C400"/>
  <c r="D400"/>
  <c r="G400"/>
  <c r="H400"/>
  <c r="C401"/>
  <c r="D401"/>
  <c r="G401"/>
  <c r="H401"/>
  <c r="C402"/>
  <c r="D402"/>
  <c r="G402"/>
  <c r="H402"/>
  <c r="C403"/>
  <c r="D403"/>
  <c r="G403"/>
  <c r="H403"/>
  <c r="C404"/>
  <c r="D404"/>
  <c r="G404"/>
  <c r="H404"/>
  <c r="C405"/>
  <c r="D405"/>
  <c r="G405"/>
  <c r="H405"/>
  <c r="C406"/>
  <c r="D406"/>
  <c r="G406"/>
  <c r="H406"/>
  <c r="C407"/>
  <c r="D407"/>
  <c r="G407"/>
  <c r="H407"/>
  <c r="C408"/>
  <c r="D408"/>
  <c r="G408"/>
  <c r="H408"/>
  <c r="C409"/>
  <c r="D409"/>
  <c r="G409"/>
  <c r="H409"/>
  <c r="C410"/>
  <c r="D410"/>
  <c r="G410"/>
  <c r="H410"/>
  <c r="C411"/>
  <c r="D411"/>
  <c r="G411"/>
  <c r="H411"/>
  <c r="C412"/>
  <c r="D412"/>
  <c r="G412"/>
  <c r="H412"/>
  <c r="C413"/>
  <c r="D413"/>
  <c r="G413"/>
  <c r="H413"/>
  <c r="C414"/>
  <c r="D414"/>
  <c r="G414"/>
  <c r="H414"/>
  <c r="C415"/>
  <c r="D415"/>
  <c r="G415"/>
  <c r="H415"/>
  <c r="C416"/>
  <c r="D416"/>
  <c r="G416"/>
  <c r="H416"/>
  <c r="C417"/>
  <c r="D417"/>
  <c r="G417"/>
  <c r="H417"/>
  <c r="C418"/>
  <c r="D418"/>
  <c r="G418"/>
  <c r="H418"/>
  <c r="C419"/>
  <c r="D419"/>
  <c r="G419"/>
  <c r="H419"/>
  <c r="C420"/>
  <c r="D420"/>
  <c r="G420"/>
  <c r="H420"/>
  <c r="C421"/>
  <c r="D421"/>
  <c r="G421"/>
  <c r="H421"/>
  <c r="C422"/>
  <c r="D422"/>
  <c r="G422"/>
  <c r="H422"/>
  <c r="C423"/>
  <c r="D423"/>
  <c r="G423"/>
  <c r="H423"/>
  <c r="C424"/>
  <c r="D424"/>
  <c r="G424"/>
  <c r="H424"/>
  <c r="C425"/>
  <c r="D425"/>
  <c r="G425"/>
  <c r="H425"/>
  <c r="C426"/>
  <c r="D426"/>
  <c r="G426"/>
  <c r="H426"/>
  <c r="C427"/>
  <c r="D427"/>
  <c r="G427"/>
  <c r="H427"/>
  <c r="C428"/>
  <c r="D428"/>
  <c r="G428"/>
  <c r="H428"/>
  <c r="C429"/>
  <c r="D429"/>
  <c r="G429"/>
  <c r="H429"/>
  <c r="C430"/>
  <c r="D430"/>
  <c r="G430"/>
  <c r="H430"/>
  <c r="C431"/>
  <c r="D431"/>
  <c r="G431"/>
  <c r="H431"/>
  <c r="C432"/>
  <c r="D432"/>
  <c r="G432"/>
  <c r="H432"/>
  <c r="C433"/>
  <c r="D433"/>
  <c r="G433"/>
  <c r="H433"/>
  <c r="C434"/>
  <c r="D434"/>
  <c r="G434"/>
  <c r="H434"/>
  <c r="C435"/>
  <c r="D435"/>
  <c r="G435"/>
  <c r="H435"/>
  <c r="C436"/>
  <c r="D436"/>
  <c r="G436"/>
  <c r="H436"/>
  <c r="C437"/>
  <c r="D437"/>
  <c r="G437"/>
  <c r="H437"/>
  <c r="C438"/>
  <c r="D438"/>
  <c r="G438"/>
  <c r="H438"/>
  <c r="C439"/>
  <c r="D439"/>
  <c r="G439"/>
  <c r="H439"/>
  <c r="C440"/>
  <c r="D440"/>
  <c r="G440"/>
  <c r="H440"/>
  <c r="C441"/>
  <c r="D441"/>
  <c r="G441"/>
  <c r="H441"/>
  <c r="C442"/>
  <c r="D442"/>
  <c r="G442"/>
  <c r="H442"/>
  <c r="C443"/>
  <c r="D443"/>
  <c r="G443"/>
  <c r="H443"/>
  <c r="C444"/>
  <c r="D444"/>
  <c r="G444"/>
  <c r="H444"/>
  <c r="C445"/>
  <c r="D445"/>
  <c r="G445"/>
  <c r="H445"/>
  <c r="C446"/>
  <c r="D446"/>
  <c r="G446"/>
  <c r="H446"/>
  <c r="C447"/>
  <c r="D447"/>
  <c r="G447"/>
  <c r="H447"/>
  <c r="C448"/>
  <c r="D448"/>
  <c r="G448"/>
  <c r="H448"/>
  <c r="C449"/>
  <c r="D449"/>
  <c r="G449"/>
  <c r="H449"/>
  <c r="C450"/>
  <c r="D450"/>
  <c r="G450"/>
  <c r="H450"/>
  <c r="C451"/>
  <c r="D451"/>
  <c r="G451"/>
  <c r="H451"/>
  <c r="C452"/>
  <c r="D452"/>
  <c r="G452"/>
  <c r="H452"/>
  <c r="C453"/>
  <c r="D453"/>
  <c r="G453"/>
  <c r="H453"/>
  <c r="C454"/>
  <c r="D454"/>
  <c r="G454"/>
  <c r="H454"/>
  <c r="C455"/>
  <c r="D455"/>
  <c r="G455"/>
  <c r="H455"/>
  <c r="C456"/>
  <c r="D456"/>
  <c r="G456"/>
  <c r="H456"/>
  <c r="C457"/>
  <c r="D457"/>
  <c r="G457"/>
  <c r="H457"/>
  <c r="C458"/>
  <c r="D458"/>
  <c r="G458"/>
  <c r="H458"/>
  <c r="C459"/>
  <c r="D459"/>
  <c r="G459"/>
  <c r="H459"/>
  <c r="C460"/>
  <c r="D460"/>
  <c r="G460"/>
  <c r="H460"/>
  <c r="C461"/>
  <c r="D461"/>
  <c r="G461"/>
  <c r="H461"/>
  <c r="C462"/>
  <c r="D462"/>
  <c r="G462"/>
  <c r="H462"/>
  <c r="C463"/>
  <c r="D463"/>
  <c r="G463"/>
  <c r="H463"/>
  <c r="C464"/>
  <c r="D464"/>
  <c r="G464"/>
  <c r="H464"/>
  <c r="C465"/>
  <c r="D465"/>
  <c r="G465"/>
  <c r="H465"/>
  <c r="C466"/>
  <c r="D466"/>
  <c r="G466"/>
  <c r="H466"/>
  <c r="C467"/>
  <c r="D467"/>
  <c r="G467"/>
  <c r="H467"/>
  <c r="C468"/>
  <c r="D468"/>
  <c r="G468"/>
  <c r="H468"/>
  <c r="C469"/>
  <c r="D469"/>
  <c r="G469"/>
  <c r="H469"/>
  <c r="C470"/>
  <c r="D470"/>
  <c r="G470"/>
  <c r="H470"/>
  <c r="C471"/>
  <c r="D471"/>
  <c r="G471"/>
  <c r="H471"/>
  <c r="C472"/>
  <c r="D472"/>
  <c r="G472"/>
  <c r="H472"/>
  <c r="C473"/>
  <c r="D473"/>
  <c r="G473"/>
  <c r="H473"/>
  <c r="C474"/>
  <c r="D474"/>
  <c r="G474"/>
  <c r="H474"/>
  <c r="C475"/>
  <c r="D475"/>
  <c r="G475"/>
  <c r="H475"/>
  <c r="C476"/>
  <c r="D476"/>
  <c r="G476"/>
  <c r="H476"/>
  <c r="C477"/>
  <c r="D477"/>
  <c r="G477"/>
  <c r="H477"/>
  <c r="C478"/>
  <c r="D478"/>
  <c r="G478"/>
  <c r="H478"/>
  <c r="C479"/>
  <c r="D479"/>
  <c r="G479"/>
  <c r="H479"/>
  <c r="C480"/>
  <c r="D480"/>
  <c r="G480"/>
  <c r="H480"/>
  <c r="C481"/>
  <c r="D481"/>
  <c r="G481"/>
  <c r="H481"/>
  <c r="C482"/>
  <c r="D482"/>
  <c r="G482"/>
  <c r="H482"/>
  <c r="C483"/>
  <c r="D483"/>
  <c r="G483"/>
  <c r="H483"/>
  <c r="C484"/>
  <c r="D484"/>
  <c r="G484"/>
  <c r="H484"/>
  <c r="C485"/>
  <c r="D485"/>
  <c r="G485"/>
  <c r="H485"/>
  <c r="C486"/>
  <c r="D486"/>
  <c r="G486"/>
  <c r="H486"/>
  <c r="C487"/>
  <c r="D487"/>
  <c r="G487"/>
  <c r="H487"/>
  <c r="C488"/>
  <c r="D488"/>
  <c r="G488"/>
  <c r="H488"/>
  <c r="C489"/>
  <c r="D489"/>
  <c r="G489"/>
  <c r="H489"/>
  <c r="C490"/>
  <c r="D490"/>
  <c r="G490"/>
  <c r="H490"/>
  <c r="C491"/>
  <c r="D491"/>
  <c r="G491"/>
  <c r="H491"/>
  <c r="C492"/>
  <c r="D492"/>
  <c r="G492"/>
  <c r="H492"/>
  <c r="C493"/>
  <c r="D493"/>
  <c r="G493"/>
  <c r="H493"/>
  <c r="C494"/>
  <c r="D494"/>
  <c r="G494"/>
  <c r="H494"/>
  <c r="C495"/>
  <c r="D495"/>
  <c r="G495"/>
  <c r="H495"/>
  <c r="C496"/>
  <c r="D496"/>
  <c r="G496"/>
  <c r="H496"/>
  <c r="C497"/>
  <c r="D497"/>
  <c r="G497"/>
  <c r="H497"/>
  <c r="C498"/>
  <c r="D498"/>
  <c r="G498"/>
  <c r="H498"/>
  <c r="C499"/>
  <c r="D499"/>
  <c r="G499"/>
  <c r="H499"/>
  <c r="C500"/>
  <c r="D500"/>
  <c r="G500"/>
  <c r="H500"/>
  <c r="C501"/>
  <c r="D501"/>
  <c r="G501"/>
  <c r="H501"/>
  <c r="C502"/>
  <c r="D502"/>
  <c r="G502"/>
  <c r="H502"/>
  <c r="C503"/>
  <c r="D503"/>
  <c r="G503"/>
  <c r="H503"/>
  <c r="C504"/>
  <c r="D504"/>
  <c r="G504"/>
  <c r="H504"/>
  <c r="C505"/>
  <c r="D505"/>
  <c r="G505"/>
  <c r="H505"/>
  <c r="C506"/>
  <c r="D506"/>
  <c r="G506"/>
  <c r="H506"/>
  <c r="C507"/>
  <c r="D507"/>
  <c r="G507"/>
  <c r="H507"/>
  <c r="C508"/>
  <c r="D508"/>
  <c r="G508"/>
  <c r="H508"/>
  <c r="C509"/>
  <c r="D509"/>
  <c r="G509"/>
  <c r="H509"/>
  <c r="C510"/>
  <c r="D510"/>
  <c r="G510"/>
  <c r="H510"/>
  <c r="C511"/>
  <c r="D511"/>
  <c r="G511"/>
  <c r="H511"/>
  <c r="C512"/>
  <c r="D512"/>
  <c r="G512"/>
  <c r="H512"/>
  <c r="C513"/>
  <c r="D513"/>
  <c r="G513"/>
  <c r="H513"/>
  <c r="C514"/>
  <c r="D514"/>
  <c r="G514"/>
  <c r="H514"/>
  <c r="C515"/>
  <c r="D515"/>
  <c r="G515"/>
  <c r="H515"/>
  <c r="C516"/>
  <c r="D516"/>
  <c r="G516"/>
  <c r="H516"/>
  <c r="C517"/>
  <c r="D517"/>
  <c r="G517"/>
  <c r="H517"/>
  <c r="C518"/>
  <c r="D518"/>
  <c r="G518"/>
  <c r="H518"/>
  <c r="C519"/>
  <c r="D519"/>
  <c r="G519"/>
  <c r="H519"/>
  <c r="C520"/>
  <c r="D520"/>
  <c r="G520"/>
  <c r="H520"/>
  <c r="C521"/>
  <c r="D521"/>
  <c r="G521"/>
  <c r="H521"/>
  <c r="C522"/>
  <c r="D522"/>
  <c r="G522"/>
  <c r="H522"/>
  <c r="C523"/>
  <c r="D523"/>
  <c r="G523"/>
  <c r="H523"/>
  <c r="C524"/>
  <c r="D524"/>
  <c r="G524"/>
  <c r="H524"/>
  <c r="C525"/>
  <c r="D525"/>
  <c r="G525"/>
  <c r="H525"/>
  <c r="C526"/>
  <c r="D526"/>
  <c r="G526"/>
  <c r="H526"/>
  <c r="C527"/>
  <c r="D527"/>
  <c r="G527"/>
  <c r="H527"/>
  <c r="C528"/>
  <c r="D528"/>
  <c r="G528"/>
  <c r="H528"/>
  <c r="C529"/>
  <c r="D529"/>
  <c r="G529"/>
  <c r="H529"/>
  <c r="C530"/>
  <c r="D530"/>
  <c r="G530"/>
  <c r="H530"/>
  <c r="C531"/>
  <c r="D531"/>
  <c r="G531"/>
  <c r="H531"/>
  <c r="C532"/>
  <c r="D532"/>
  <c r="G532"/>
  <c r="H532"/>
  <c r="C533"/>
  <c r="D533"/>
  <c r="G533"/>
  <c r="H533"/>
  <c r="C534"/>
  <c r="D534"/>
  <c r="G534"/>
  <c r="H534"/>
  <c r="C535"/>
  <c r="D535"/>
  <c r="G535"/>
  <c r="H535"/>
  <c r="C536"/>
  <c r="D536"/>
  <c r="G536"/>
  <c r="H536"/>
  <c r="C537"/>
  <c r="D537"/>
  <c r="G537"/>
  <c r="H537"/>
  <c r="C538"/>
  <c r="D538"/>
  <c r="G538"/>
  <c r="H538"/>
  <c r="C539"/>
  <c r="D539"/>
  <c r="G539"/>
  <c r="H539"/>
  <c r="C540"/>
  <c r="D540"/>
  <c r="G540"/>
  <c r="H540"/>
  <c r="C541"/>
  <c r="D541"/>
  <c r="G541"/>
  <c r="H541"/>
  <c r="C542"/>
  <c r="D542"/>
  <c r="G542"/>
  <c r="H542"/>
  <c r="C543"/>
  <c r="D543"/>
  <c r="G543"/>
  <c r="H543"/>
  <c r="C544"/>
  <c r="D544"/>
  <c r="G544"/>
  <c r="H544"/>
  <c r="C545"/>
  <c r="D545"/>
  <c r="G545"/>
  <c r="H545"/>
  <c r="C546"/>
  <c r="D546"/>
  <c r="G546"/>
  <c r="H546"/>
  <c r="C547"/>
  <c r="D547"/>
  <c r="G547"/>
  <c r="H547"/>
  <c r="C548"/>
  <c r="D548"/>
  <c r="G548"/>
  <c r="H548"/>
  <c r="C549"/>
  <c r="D549"/>
  <c r="G549"/>
  <c r="H549"/>
  <c r="C550"/>
  <c r="D550"/>
  <c r="G550"/>
  <c r="H550"/>
  <c r="C551"/>
  <c r="D551"/>
  <c r="G551"/>
  <c r="H551"/>
  <c r="C552"/>
  <c r="D552"/>
  <c r="G552"/>
  <c r="H552"/>
  <c r="C553"/>
  <c r="D553"/>
  <c r="G553"/>
  <c r="H553"/>
  <c r="C554"/>
  <c r="D554"/>
  <c r="G554"/>
  <c r="H554"/>
  <c r="C555"/>
  <c r="D555"/>
  <c r="G555"/>
  <c r="H555"/>
  <c r="C556"/>
  <c r="D556"/>
  <c r="G556"/>
  <c r="H556"/>
  <c r="C557"/>
  <c r="D557"/>
  <c r="G557"/>
  <c r="H557"/>
  <c r="C558"/>
  <c r="D558"/>
  <c r="G558"/>
  <c r="H558"/>
  <c r="C559"/>
  <c r="D559"/>
  <c r="G559"/>
  <c r="H559"/>
  <c r="C560"/>
  <c r="D560"/>
  <c r="G560"/>
  <c r="H560"/>
  <c r="C561"/>
  <c r="D561"/>
  <c r="G561"/>
  <c r="H561"/>
  <c r="C562"/>
  <c r="D562"/>
  <c r="G562"/>
  <c r="H562"/>
  <c r="C563"/>
  <c r="D563"/>
  <c r="G563"/>
  <c r="H563"/>
  <c r="C564"/>
  <c r="D564"/>
  <c r="G564"/>
  <c r="H564"/>
  <c r="C565"/>
  <c r="D565"/>
  <c r="G565"/>
  <c r="H565"/>
  <c r="C566"/>
  <c r="D566"/>
  <c r="G566"/>
  <c r="H566"/>
  <c r="C567"/>
  <c r="D567"/>
  <c r="G567"/>
  <c r="H567"/>
  <c r="C568"/>
  <c r="D568"/>
  <c r="G568"/>
  <c r="H568"/>
  <c r="C569"/>
  <c r="D569"/>
  <c r="G569"/>
  <c r="H569"/>
  <c r="C570"/>
  <c r="D570"/>
  <c r="G570"/>
  <c r="H570"/>
  <c r="C571"/>
  <c r="D571"/>
  <c r="G571"/>
  <c r="H571"/>
  <c r="C572"/>
  <c r="D572"/>
  <c r="G572"/>
  <c r="H572"/>
  <c r="C573"/>
  <c r="D573"/>
  <c r="G573"/>
  <c r="H573"/>
  <c r="C574"/>
  <c r="D574"/>
  <c r="G574"/>
  <c r="H574"/>
  <c r="C575"/>
  <c r="D575"/>
  <c r="G575"/>
  <c r="H575"/>
  <c r="C576"/>
  <c r="D576"/>
  <c r="G576"/>
  <c r="H576"/>
  <c r="C577"/>
  <c r="D577"/>
  <c r="G577"/>
  <c r="H577"/>
  <c r="C578"/>
  <c r="D578"/>
  <c r="G578"/>
  <c r="H578"/>
  <c r="C579"/>
  <c r="D579"/>
  <c r="G579"/>
  <c r="H579"/>
  <c r="C580"/>
  <c r="D580"/>
  <c r="G580"/>
  <c r="H580"/>
  <c r="C581"/>
  <c r="D581"/>
  <c r="G581"/>
  <c r="H581"/>
  <c r="C582"/>
  <c r="D582"/>
  <c r="G582"/>
  <c r="H582"/>
  <c r="C583"/>
  <c r="D583"/>
  <c r="G583"/>
  <c r="H583"/>
  <c r="C584"/>
  <c r="D584"/>
  <c r="G584"/>
  <c r="H584"/>
  <c r="C585"/>
  <c r="D585"/>
  <c r="G585"/>
  <c r="H585"/>
  <c r="C586"/>
  <c r="D586"/>
  <c r="G586"/>
  <c r="H586"/>
  <c r="C587"/>
  <c r="D587"/>
  <c r="G587"/>
  <c r="H587"/>
  <c r="C588"/>
  <c r="D588"/>
  <c r="G588"/>
  <c r="H588"/>
  <c r="C589"/>
  <c r="D589"/>
  <c r="G589"/>
  <c r="H589"/>
  <c r="C590"/>
  <c r="D590"/>
  <c r="G590"/>
  <c r="H590"/>
  <c r="C591"/>
  <c r="D591"/>
  <c r="G591"/>
  <c r="H591"/>
  <c r="C592"/>
  <c r="D592"/>
  <c r="G592"/>
  <c r="H592"/>
  <c r="C593"/>
  <c r="D593"/>
  <c r="G593"/>
  <c r="H593"/>
  <c r="C594"/>
  <c r="D594"/>
  <c r="G594"/>
  <c r="H594"/>
  <c r="C595"/>
  <c r="D595"/>
  <c r="G595"/>
  <c r="H595"/>
  <c r="C596"/>
  <c r="D596"/>
  <c r="G596"/>
  <c r="H596"/>
  <c r="C597"/>
  <c r="D597"/>
  <c r="G597"/>
  <c r="H597"/>
  <c r="C598"/>
  <c r="D598"/>
  <c r="G598"/>
  <c r="H598"/>
  <c r="C599"/>
  <c r="D599"/>
  <c r="G599"/>
  <c r="H599"/>
  <c r="C600"/>
  <c r="D600"/>
  <c r="G600"/>
  <c r="H600"/>
  <c r="C601"/>
  <c r="D601"/>
  <c r="G601"/>
  <c r="H601"/>
  <c r="C602"/>
  <c r="D602"/>
  <c r="G602"/>
  <c r="H602"/>
  <c r="C603"/>
  <c r="D603"/>
  <c r="G603"/>
  <c r="H603"/>
  <c r="C604"/>
  <c r="D604"/>
  <c r="G604"/>
  <c r="H604"/>
  <c r="C605"/>
  <c r="D605"/>
  <c r="G605"/>
  <c r="H605"/>
  <c r="C606"/>
  <c r="D606"/>
  <c r="G606"/>
  <c r="H606"/>
  <c r="C607"/>
  <c r="D607"/>
  <c r="G607"/>
  <c r="H607"/>
  <c r="C608"/>
  <c r="D608"/>
  <c r="G608"/>
  <c r="H608"/>
  <c r="C609"/>
  <c r="D609"/>
  <c r="G609"/>
  <c r="H609"/>
  <c r="C610"/>
  <c r="D610"/>
  <c r="G610"/>
  <c r="H610"/>
  <c r="C611"/>
  <c r="D611"/>
  <c r="G611"/>
  <c r="H611"/>
  <c r="C612"/>
  <c r="D612"/>
  <c r="G612"/>
  <c r="H612"/>
  <c r="C613"/>
  <c r="D613"/>
  <c r="G613"/>
  <c r="H613"/>
  <c r="C614"/>
  <c r="D614"/>
  <c r="G614"/>
  <c r="H614"/>
  <c r="C615"/>
  <c r="D615"/>
  <c r="G615"/>
  <c r="H615"/>
  <c r="C616"/>
  <c r="D616"/>
  <c r="G616"/>
  <c r="H616"/>
  <c r="C617"/>
  <c r="D617"/>
  <c r="G617"/>
  <c r="H617"/>
  <c r="C618"/>
  <c r="D618"/>
  <c r="G618"/>
  <c r="H618"/>
  <c r="C619"/>
  <c r="D619"/>
  <c r="G619"/>
  <c r="H619"/>
  <c r="C620"/>
  <c r="D620"/>
  <c r="G620"/>
  <c r="H620"/>
  <c r="C621"/>
  <c r="D621"/>
  <c r="G621"/>
  <c r="H621"/>
  <c r="C622"/>
  <c r="D622"/>
  <c r="G622"/>
  <c r="H622"/>
  <c r="C623"/>
  <c r="D623"/>
  <c r="G623"/>
  <c r="H623"/>
  <c r="C624"/>
  <c r="D624"/>
  <c r="G624"/>
  <c r="H624"/>
  <c r="C625"/>
  <c r="D625"/>
  <c r="G625"/>
  <c r="H625"/>
  <c r="C626"/>
  <c r="D626"/>
  <c r="G626"/>
  <c r="H626"/>
  <c r="C627"/>
  <c r="D627"/>
  <c r="G627"/>
  <c r="H627"/>
  <c r="C628"/>
  <c r="D628"/>
  <c r="G628"/>
  <c r="H628"/>
  <c r="C629"/>
  <c r="D629"/>
  <c r="G629"/>
  <c r="H629"/>
  <c r="C630"/>
  <c r="D630"/>
  <c r="G630"/>
  <c r="H630"/>
  <c r="C631"/>
  <c r="D631"/>
  <c r="G631"/>
  <c r="H631"/>
  <c r="C632"/>
  <c r="D632"/>
  <c r="G632"/>
  <c r="H632"/>
  <c r="C633"/>
  <c r="D633"/>
  <c r="G633"/>
  <c r="H633"/>
  <c r="C634"/>
  <c r="D634"/>
  <c r="G634"/>
  <c r="H634"/>
  <c r="C635"/>
  <c r="D635"/>
  <c r="G635"/>
  <c r="H635"/>
  <c r="C636"/>
  <c r="D636"/>
  <c r="G636"/>
  <c r="H636"/>
  <c r="C637"/>
  <c r="D637"/>
  <c r="G637"/>
  <c r="H637"/>
  <c r="C638"/>
  <c r="D638"/>
  <c r="G638"/>
  <c r="H638"/>
  <c r="C639"/>
  <c r="D639"/>
  <c r="G639"/>
  <c r="H639"/>
  <c r="C640"/>
  <c r="D640"/>
  <c r="G640"/>
  <c r="H640"/>
  <c r="C641"/>
  <c r="D641"/>
  <c r="G641"/>
  <c r="H641"/>
  <c r="C642"/>
  <c r="D642"/>
  <c r="G642"/>
  <c r="H642"/>
  <c r="C643"/>
  <c r="D643"/>
  <c r="G643"/>
  <c r="H643"/>
  <c r="C644"/>
  <c r="D644"/>
  <c r="G644"/>
  <c r="H644"/>
  <c r="C645"/>
  <c r="D645"/>
  <c r="G645"/>
  <c r="H645"/>
  <c r="C646"/>
  <c r="D646"/>
  <c r="G646"/>
  <c r="H646"/>
  <c r="C647"/>
  <c r="D647"/>
  <c r="G647"/>
  <c r="H647"/>
  <c r="C648"/>
  <c r="D648"/>
  <c r="G648"/>
  <c r="H648"/>
  <c r="C649"/>
  <c r="D649"/>
  <c r="G649"/>
  <c r="H649"/>
  <c r="C650"/>
  <c r="D650"/>
  <c r="G650"/>
  <c r="H650"/>
  <c r="C651"/>
  <c r="D651"/>
  <c r="G651"/>
  <c r="H651"/>
  <c r="C652"/>
  <c r="D652"/>
  <c r="G652"/>
  <c r="H652"/>
  <c r="C653"/>
  <c r="D653"/>
  <c r="G653"/>
  <c r="H653"/>
  <c r="C654"/>
  <c r="D654"/>
  <c r="G654"/>
  <c r="H654"/>
  <c r="C655"/>
  <c r="D655"/>
  <c r="G655"/>
  <c r="H655"/>
  <c r="C656"/>
  <c r="D656"/>
  <c r="G656"/>
  <c r="H656"/>
  <c r="C657"/>
  <c r="D657"/>
  <c r="G657"/>
  <c r="H657"/>
  <c r="C658"/>
  <c r="D658"/>
  <c r="G658"/>
  <c r="H658"/>
  <c r="C659"/>
  <c r="D659"/>
  <c r="G659"/>
  <c r="H659"/>
  <c r="C660"/>
  <c r="D660"/>
  <c r="G660"/>
  <c r="H660"/>
  <c r="C661"/>
  <c r="D661"/>
  <c r="G661"/>
  <c r="H661"/>
  <c r="C662"/>
  <c r="D662"/>
  <c r="G662"/>
  <c r="H662"/>
  <c r="C663"/>
  <c r="D663"/>
  <c r="G663"/>
  <c r="H663"/>
  <c r="C664"/>
  <c r="D664"/>
  <c r="G664"/>
  <c r="H664"/>
  <c r="C665"/>
  <c r="D665"/>
  <c r="G665"/>
  <c r="H665"/>
  <c r="C666"/>
  <c r="D666"/>
  <c r="G666"/>
  <c r="H666"/>
  <c r="C667"/>
  <c r="D667"/>
  <c r="G667"/>
  <c r="H667"/>
  <c r="C668"/>
  <c r="D668"/>
  <c r="G668"/>
  <c r="H668"/>
  <c r="C669"/>
  <c r="D669"/>
  <c r="G669"/>
  <c r="H669"/>
  <c r="C670"/>
  <c r="D670"/>
  <c r="G670"/>
  <c r="H670"/>
  <c r="C671"/>
  <c r="D671"/>
  <c r="G671"/>
  <c r="H671"/>
  <c r="C672"/>
  <c r="D672"/>
  <c r="G672"/>
  <c r="H672"/>
  <c r="C673"/>
  <c r="D673"/>
  <c r="G673"/>
  <c r="H673"/>
  <c r="C674"/>
  <c r="D674"/>
  <c r="G674"/>
  <c r="H674"/>
  <c r="C675"/>
  <c r="D675"/>
  <c r="G675"/>
  <c r="H675"/>
  <c r="C676"/>
  <c r="D676"/>
  <c r="G676"/>
  <c r="H676"/>
  <c r="C677"/>
  <c r="D677"/>
  <c r="G677"/>
  <c r="H677"/>
  <c r="C678"/>
  <c r="D678"/>
  <c r="G678"/>
  <c r="H678"/>
  <c r="C679"/>
  <c r="D679"/>
  <c r="G679"/>
  <c r="H679"/>
  <c r="C680"/>
  <c r="D680"/>
  <c r="G680"/>
  <c r="H680"/>
  <c r="C681"/>
  <c r="D681"/>
  <c r="G681"/>
  <c r="H681"/>
  <c r="C682"/>
  <c r="D682"/>
  <c r="G682"/>
  <c r="H682"/>
  <c r="C683"/>
  <c r="D683"/>
  <c r="G683"/>
  <c r="H683"/>
  <c r="C684"/>
  <c r="D684"/>
  <c r="G684"/>
  <c r="H684"/>
  <c r="C685"/>
  <c r="D685"/>
  <c r="G685"/>
  <c r="H685"/>
  <c r="C686"/>
  <c r="D686"/>
  <c r="G686"/>
  <c r="H686"/>
  <c r="C687"/>
  <c r="D687"/>
  <c r="G687"/>
  <c r="H687"/>
  <c r="C688"/>
  <c r="D688"/>
  <c r="G688"/>
  <c r="H688"/>
  <c r="C689"/>
  <c r="D689"/>
  <c r="G689"/>
  <c r="H689"/>
  <c r="C690"/>
  <c r="D690"/>
  <c r="G690"/>
  <c r="H690"/>
  <c r="C691"/>
  <c r="D691"/>
  <c r="G691"/>
  <c r="H691"/>
  <c r="C692"/>
  <c r="D692"/>
  <c r="G692"/>
  <c r="H692"/>
  <c r="C693"/>
  <c r="D693"/>
  <c r="G693"/>
  <c r="H693"/>
  <c r="C694"/>
  <c r="D694"/>
  <c r="G694"/>
  <c r="H694"/>
  <c r="C695"/>
  <c r="D695"/>
  <c r="G695"/>
  <c r="H695"/>
  <c r="C696"/>
  <c r="D696"/>
  <c r="G696"/>
  <c r="H696"/>
  <c r="C697"/>
  <c r="D697"/>
  <c r="G697"/>
  <c r="H697"/>
  <c r="C698"/>
  <c r="D698"/>
  <c r="G698"/>
  <c r="H698"/>
  <c r="C699"/>
  <c r="D699"/>
  <c r="G699"/>
  <c r="H699"/>
  <c r="C700"/>
  <c r="D700"/>
  <c r="G700"/>
  <c r="H700"/>
  <c r="C701"/>
  <c r="D701"/>
  <c r="G701"/>
  <c r="H701"/>
  <c r="C702"/>
  <c r="D702"/>
  <c r="G702"/>
  <c r="H702"/>
  <c r="C703"/>
  <c r="D703"/>
  <c r="G703"/>
  <c r="H703"/>
  <c r="C704"/>
  <c r="D704"/>
  <c r="G704"/>
  <c r="H704"/>
  <c r="C705"/>
  <c r="D705"/>
  <c r="G705"/>
  <c r="H705"/>
  <c r="C706"/>
  <c r="D706"/>
  <c r="G706"/>
  <c r="H706"/>
  <c r="C707"/>
  <c r="D707"/>
  <c r="G707"/>
  <c r="H707"/>
  <c r="C708"/>
  <c r="D708"/>
  <c r="G708"/>
  <c r="H708"/>
  <c r="C709"/>
  <c r="D709"/>
  <c r="G709"/>
  <c r="H709"/>
  <c r="C710"/>
  <c r="D710"/>
  <c r="G710"/>
  <c r="H710"/>
  <c r="C711"/>
  <c r="D711"/>
  <c r="G711"/>
  <c r="H711"/>
  <c r="C712"/>
  <c r="D712"/>
  <c r="G712"/>
  <c r="H712"/>
  <c r="C713"/>
  <c r="D713"/>
  <c r="G713"/>
  <c r="H713"/>
  <c r="C714"/>
  <c r="D714"/>
  <c r="G714"/>
  <c r="H714"/>
  <c r="C715"/>
  <c r="D715"/>
  <c r="G715"/>
  <c r="H715"/>
  <c r="C716"/>
  <c r="D716"/>
  <c r="G716"/>
  <c r="H716"/>
  <c r="C717"/>
  <c r="D717"/>
  <c r="G717"/>
  <c r="H717"/>
  <c r="C718"/>
  <c r="D718"/>
  <c r="G718"/>
  <c r="H718"/>
  <c r="C719"/>
  <c r="D719"/>
  <c r="G719"/>
  <c r="H719"/>
  <c r="C720"/>
  <c r="D720"/>
  <c r="G720"/>
  <c r="H720"/>
  <c r="C721"/>
  <c r="D721"/>
  <c r="G721"/>
  <c r="H721"/>
  <c r="C722"/>
  <c r="D722"/>
  <c r="G722"/>
  <c r="H722"/>
  <c r="C723"/>
  <c r="D723"/>
  <c r="G723"/>
  <c r="H723"/>
  <c r="C724"/>
  <c r="D724"/>
  <c r="G724"/>
  <c r="H724"/>
  <c r="C725"/>
  <c r="D725"/>
  <c r="G725"/>
  <c r="H725"/>
  <c r="C726"/>
  <c r="D726"/>
  <c r="G726"/>
  <c r="H726"/>
  <c r="C727"/>
  <c r="D727"/>
  <c r="G727"/>
  <c r="H727"/>
  <c r="C728"/>
  <c r="D728"/>
  <c r="G728"/>
  <c r="H728"/>
  <c r="C729"/>
  <c r="D729"/>
  <c r="G729"/>
  <c r="H729"/>
  <c r="C730"/>
  <c r="D730"/>
  <c r="G730"/>
  <c r="H730"/>
  <c r="C731"/>
  <c r="D731"/>
  <c r="G731"/>
  <c r="H731"/>
  <c r="C732"/>
  <c r="D732"/>
  <c r="G732"/>
  <c r="H732"/>
  <c r="C733"/>
  <c r="D733"/>
  <c r="G733"/>
  <c r="H733"/>
  <c r="C734"/>
  <c r="D734"/>
  <c r="G734"/>
  <c r="H734"/>
  <c r="C735"/>
  <c r="D735"/>
  <c r="G735"/>
  <c r="H735"/>
  <c r="C736"/>
  <c r="D736"/>
  <c r="G736"/>
  <c r="H736"/>
  <c r="C737"/>
  <c r="D737"/>
  <c r="G737"/>
  <c r="H737"/>
  <c r="C738"/>
  <c r="D738"/>
  <c r="G738"/>
  <c r="H738"/>
  <c r="C739"/>
  <c r="D739"/>
  <c r="G739"/>
  <c r="H739"/>
  <c r="C740"/>
  <c r="D740"/>
  <c r="G740"/>
  <c r="H740"/>
  <c r="C741"/>
  <c r="D741"/>
  <c r="G741"/>
  <c r="H741"/>
  <c r="C742"/>
  <c r="D742"/>
  <c r="G742"/>
  <c r="H742"/>
  <c r="C743"/>
  <c r="D743"/>
  <c r="G743"/>
  <c r="H743"/>
  <c r="C744"/>
  <c r="D744"/>
  <c r="G744"/>
  <c r="H744"/>
  <c r="C745"/>
  <c r="D745"/>
  <c r="G745"/>
  <c r="H745"/>
  <c r="C746"/>
  <c r="D746"/>
  <c r="G746"/>
  <c r="H746"/>
  <c r="C747"/>
  <c r="D747"/>
  <c r="G747"/>
  <c r="H747"/>
  <c r="C748"/>
  <c r="D748"/>
  <c r="G748"/>
  <c r="H748"/>
  <c r="C749"/>
  <c r="D749"/>
  <c r="G749"/>
  <c r="H749"/>
  <c r="C750"/>
  <c r="D750"/>
  <c r="G750"/>
  <c r="H750"/>
  <c r="C751"/>
  <c r="D751"/>
  <c r="G751"/>
  <c r="H751"/>
  <c r="C752"/>
  <c r="D752"/>
  <c r="G752"/>
  <c r="H752"/>
  <c r="C753"/>
  <c r="D753"/>
  <c r="G753"/>
  <c r="H753"/>
  <c r="C754"/>
  <c r="D754"/>
  <c r="G754"/>
  <c r="H754"/>
  <c r="C755"/>
  <c r="D755"/>
  <c r="G755"/>
  <c r="H755"/>
  <c r="C756"/>
  <c r="D756"/>
  <c r="G756"/>
  <c r="H756"/>
  <c r="C757"/>
  <c r="D757"/>
  <c r="G757"/>
  <c r="H757"/>
  <c r="C758"/>
  <c r="D758"/>
  <c r="G758"/>
  <c r="H758"/>
  <c r="C759"/>
  <c r="D759"/>
  <c r="G759"/>
  <c r="H759"/>
  <c r="C760"/>
  <c r="D760"/>
  <c r="G760"/>
  <c r="H760"/>
  <c r="C761"/>
  <c r="D761"/>
  <c r="G761"/>
  <c r="H761"/>
  <c r="C762"/>
  <c r="D762"/>
  <c r="G762"/>
  <c r="H762"/>
  <c r="C763"/>
  <c r="D763"/>
  <c r="G763"/>
  <c r="H763"/>
  <c r="C764"/>
  <c r="D764"/>
  <c r="G764"/>
  <c r="H764"/>
  <c r="C765"/>
  <c r="D765"/>
  <c r="G765"/>
  <c r="H765"/>
  <c r="C766"/>
  <c r="D766"/>
  <c r="G766"/>
  <c r="H766"/>
  <c r="C767"/>
  <c r="D767"/>
  <c r="G767"/>
  <c r="H767"/>
  <c r="C768"/>
  <c r="D768"/>
  <c r="G768"/>
  <c r="H768"/>
  <c r="C769"/>
  <c r="D769"/>
  <c r="G769"/>
  <c r="H769"/>
  <c r="C770"/>
  <c r="D770"/>
  <c r="G770"/>
  <c r="H770"/>
  <c r="C771"/>
  <c r="D771"/>
  <c r="G771"/>
  <c r="H771"/>
  <c r="C772"/>
  <c r="D772"/>
  <c r="G772"/>
  <c r="H772"/>
  <c r="C773"/>
  <c r="D773"/>
  <c r="G773"/>
  <c r="H773"/>
  <c r="C774"/>
  <c r="D774"/>
  <c r="G774"/>
  <c r="H774"/>
  <c r="C775"/>
  <c r="D775"/>
  <c r="G775"/>
  <c r="H775"/>
  <c r="C776"/>
  <c r="D776"/>
  <c r="G776"/>
  <c r="H776"/>
  <c r="C777"/>
  <c r="D777"/>
  <c r="G777"/>
  <c r="H777"/>
  <c r="C778"/>
  <c r="D778"/>
  <c r="G778"/>
  <c r="H778"/>
  <c r="C779"/>
  <c r="D779"/>
  <c r="G779"/>
  <c r="H779"/>
  <c r="C780"/>
  <c r="D780"/>
  <c r="G780"/>
  <c r="H780"/>
  <c r="C781"/>
  <c r="D781"/>
  <c r="G781"/>
  <c r="H781"/>
  <c r="C782"/>
  <c r="D782"/>
  <c r="G782"/>
  <c r="H782"/>
  <c r="C783"/>
  <c r="D783"/>
  <c r="G783"/>
  <c r="H783"/>
  <c r="C784"/>
  <c r="D784"/>
  <c r="G784"/>
  <c r="H784"/>
  <c r="C785"/>
  <c r="D785"/>
  <c r="G785"/>
  <c r="H785"/>
  <c r="C786"/>
  <c r="D786"/>
  <c r="G786"/>
  <c r="H786"/>
  <c r="C787"/>
  <c r="D787"/>
  <c r="G787"/>
  <c r="H787"/>
  <c r="C788"/>
  <c r="D788"/>
  <c r="G788"/>
  <c r="H788"/>
  <c r="C789"/>
  <c r="D789"/>
  <c r="G789"/>
  <c r="H789"/>
  <c r="C790"/>
  <c r="D790"/>
  <c r="G790"/>
  <c r="H790"/>
  <c r="C791"/>
  <c r="D791"/>
  <c r="G791"/>
  <c r="H791"/>
  <c r="C792"/>
  <c r="D792"/>
  <c r="G792"/>
  <c r="H792"/>
  <c r="C793"/>
  <c r="D793"/>
  <c r="G793"/>
  <c r="H793"/>
  <c r="C794"/>
  <c r="D794"/>
  <c r="G794"/>
  <c r="H794"/>
  <c r="C795"/>
  <c r="D795"/>
  <c r="G795"/>
  <c r="H795"/>
  <c r="C796"/>
  <c r="D796"/>
  <c r="G796"/>
  <c r="H796"/>
  <c r="C797"/>
  <c r="D797"/>
  <c r="G797"/>
  <c r="H797"/>
  <c r="C798"/>
  <c r="D798"/>
  <c r="G798"/>
  <c r="H798"/>
  <c r="C799"/>
  <c r="D799"/>
  <c r="G799"/>
  <c r="H799"/>
  <c r="C800"/>
  <c r="D800"/>
  <c r="G800"/>
  <c r="H800"/>
  <c r="C801"/>
  <c r="D801"/>
  <c r="G801"/>
  <c r="H801"/>
  <c r="C802"/>
  <c r="D802"/>
  <c r="G802"/>
  <c r="H802"/>
  <c r="C803"/>
  <c r="D803"/>
  <c r="G803"/>
  <c r="H803"/>
  <c r="C804"/>
  <c r="D804"/>
  <c r="G804"/>
  <c r="H804"/>
  <c r="C805"/>
  <c r="D805"/>
  <c r="G805"/>
  <c r="H805"/>
  <c r="C806"/>
  <c r="D806"/>
  <c r="G806"/>
  <c r="H806"/>
  <c r="C807"/>
  <c r="D807"/>
  <c r="G807"/>
  <c r="H807"/>
  <c r="C808"/>
  <c r="D808"/>
  <c r="G808"/>
  <c r="H808"/>
  <c r="C809"/>
  <c r="D809"/>
  <c r="G809"/>
  <c r="H809"/>
  <c r="C810"/>
  <c r="D810"/>
  <c r="G810"/>
  <c r="H810"/>
  <c r="C811"/>
  <c r="D811"/>
  <c r="G811"/>
  <c r="H811"/>
  <c r="C812"/>
  <c r="D812"/>
  <c r="G812"/>
  <c r="H812"/>
  <c r="C813"/>
  <c r="D813"/>
  <c r="G813"/>
  <c r="H813"/>
  <c r="C814"/>
  <c r="D814"/>
  <c r="G814"/>
  <c r="H814"/>
  <c r="C815"/>
  <c r="D815"/>
  <c r="G815"/>
  <c r="H815"/>
  <c r="C816"/>
  <c r="D816"/>
  <c r="G816"/>
  <c r="H816"/>
  <c r="C817"/>
  <c r="D817"/>
  <c r="G817"/>
  <c r="H817"/>
  <c r="C818"/>
  <c r="D818"/>
  <c r="G818"/>
  <c r="H818"/>
  <c r="C819"/>
  <c r="D819"/>
  <c r="G819"/>
  <c r="H819"/>
  <c r="C820"/>
  <c r="D820"/>
  <c r="G820"/>
  <c r="H820"/>
  <c r="C821"/>
  <c r="D821"/>
  <c r="G821"/>
  <c r="H821"/>
  <c r="C822"/>
  <c r="D822"/>
  <c r="G822"/>
  <c r="H822"/>
  <c r="C823"/>
  <c r="D823"/>
  <c r="G823"/>
  <c r="H823"/>
  <c r="C824"/>
  <c r="D824"/>
  <c r="G824"/>
  <c r="H824"/>
  <c r="C825"/>
  <c r="D825"/>
  <c r="G825"/>
  <c r="H825"/>
  <c r="C826"/>
  <c r="D826"/>
  <c r="G826"/>
  <c r="H826"/>
  <c r="C827"/>
  <c r="D827"/>
  <c r="G827"/>
  <c r="H827"/>
  <c r="C828"/>
  <c r="D828"/>
  <c r="G828"/>
  <c r="H828"/>
  <c r="C829"/>
  <c r="D829"/>
  <c r="G829"/>
  <c r="H829"/>
  <c r="C830"/>
  <c r="D830"/>
  <c r="G830"/>
  <c r="H830"/>
  <c r="C831"/>
  <c r="D831"/>
  <c r="G831"/>
  <c r="H831"/>
  <c r="C832"/>
  <c r="D832"/>
  <c r="G832"/>
  <c r="H832"/>
  <c r="C833"/>
  <c r="D833"/>
  <c r="G833"/>
  <c r="H833"/>
  <c r="C834"/>
  <c r="D834"/>
  <c r="G834"/>
  <c r="H834"/>
  <c r="C835"/>
  <c r="D835"/>
  <c r="G835"/>
  <c r="H835"/>
  <c r="C836"/>
  <c r="D836"/>
  <c r="G836"/>
  <c r="H836"/>
  <c r="C837"/>
  <c r="D837"/>
  <c r="G837"/>
  <c r="H837"/>
  <c r="C838"/>
  <c r="D838"/>
  <c r="G838"/>
  <c r="H838"/>
  <c r="C839"/>
  <c r="D839"/>
  <c r="G839"/>
  <c r="H839"/>
  <c r="C840"/>
  <c r="D840"/>
  <c r="G840"/>
  <c r="H840"/>
  <c r="C841"/>
  <c r="D841"/>
  <c r="G841"/>
  <c r="H841"/>
  <c r="C842"/>
  <c r="D842"/>
  <c r="G842"/>
  <c r="H842"/>
  <c r="C843"/>
  <c r="D843"/>
  <c r="G843"/>
  <c r="H843"/>
  <c r="C844"/>
  <c r="D844"/>
  <c r="G844"/>
  <c r="H844"/>
  <c r="C845"/>
  <c r="D845"/>
  <c r="G845"/>
  <c r="H845"/>
  <c r="C846"/>
  <c r="D846"/>
  <c r="G846"/>
  <c r="H846"/>
  <c r="C847"/>
  <c r="D847"/>
  <c r="G847"/>
  <c r="H847"/>
  <c r="C848"/>
  <c r="D848"/>
  <c r="G848"/>
  <c r="H848"/>
  <c r="C849"/>
  <c r="D849"/>
  <c r="G849"/>
  <c r="H849"/>
  <c r="C850"/>
  <c r="D850"/>
  <c r="G850"/>
  <c r="H850"/>
  <c r="C851"/>
  <c r="D851"/>
  <c r="G851"/>
  <c r="H851"/>
  <c r="C852"/>
  <c r="D852"/>
  <c r="G852"/>
  <c r="H852"/>
  <c r="C853"/>
  <c r="D853"/>
  <c r="G853"/>
  <c r="H853"/>
  <c r="C854"/>
  <c r="D854"/>
  <c r="G854"/>
  <c r="H854"/>
  <c r="C855"/>
  <c r="D855"/>
  <c r="G855"/>
  <c r="H855"/>
  <c r="C856"/>
  <c r="D856"/>
  <c r="G856"/>
  <c r="H856"/>
  <c r="C857"/>
  <c r="D857"/>
  <c r="G857"/>
  <c r="H857"/>
  <c r="C858"/>
  <c r="D858"/>
  <c r="G858"/>
  <c r="H858"/>
  <c r="C859"/>
  <c r="D859"/>
  <c r="G859"/>
  <c r="H859"/>
  <c r="C860"/>
  <c r="D860"/>
  <c r="G860"/>
  <c r="H860"/>
  <c r="C861"/>
  <c r="D861"/>
  <c r="G861"/>
  <c r="H861"/>
  <c r="C862"/>
  <c r="D862"/>
  <c r="G862"/>
  <c r="H862"/>
  <c r="C863"/>
  <c r="D863"/>
  <c r="G863"/>
  <c r="H863"/>
  <c r="C864"/>
  <c r="D864"/>
  <c r="G864"/>
  <c r="H864"/>
  <c r="C865"/>
  <c r="D865"/>
  <c r="G865"/>
  <c r="H865"/>
  <c r="C866"/>
  <c r="D866"/>
  <c r="G866"/>
  <c r="H866"/>
  <c r="C867"/>
  <c r="D867"/>
  <c r="G867"/>
  <c r="H867"/>
  <c r="C868"/>
  <c r="D868"/>
  <c r="G868"/>
  <c r="H868"/>
  <c r="C869"/>
  <c r="D869"/>
  <c r="G869"/>
  <c r="H869"/>
  <c r="C870"/>
  <c r="D870"/>
  <c r="G870"/>
  <c r="H870"/>
  <c r="C871"/>
  <c r="D871"/>
  <c r="G871"/>
  <c r="H871"/>
  <c r="C872"/>
  <c r="D872"/>
  <c r="G872"/>
  <c r="H872"/>
  <c r="C873"/>
  <c r="D873"/>
  <c r="G873"/>
  <c r="H873"/>
  <c r="C874"/>
  <c r="D874"/>
  <c r="G874"/>
  <c r="H874"/>
  <c r="C875"/>
  <c r="D875"/>
  <c r="G875"/>
  <c r="H875"/>
  <c r="C876"/>
  <c r="D876"/>
  <c r="G876"/>
  <c r="H876"/>
  <c r="C877"/>
  <c r="D877"/>
  <c r="G877"/>
  <c r="H877"/>
  <c r="C878"/>
  <c r="D878"/>
  <c r="G878"/>
  <c r="H878"/>
  <c r="C879"/>
  <c r="D879"/>
  <c r="G879"/>
  <c r="H879"/>
  <c r="C880"/>
  <c r="D880"/>
  <c r="G880"/>
  <c r="H880"/>
  <c r="C881"/>
  <c r="D881"/>
  <c r="G881"/>
  <c r="H881"/>
  <c r="C882"/>
  <c r="D882"/>
  <c r="G882"/>
  <c r="H882"/>
  <c r="C883"/>
  <c r="D883"/>
  <c r="G883"/>
  <c r="H883"/>
  <c r="C884"/>
  <c r="D884"/>
  <c r="G884"/>
  <c r="H884"/>
  <c r="C885"/>
  <c r="D885"/>
  <c r="G885"/>
  <c r="H885"/>
  <c r="C886"/>
  <c r="D886"/>
  <c r="G886"/>
  <c r="H886"/>
  <c r="C887"/>
  <c r="D887"/>
  <c r="G887"/>
  <c r="H887"/>
  <c r="C888"/>
  <c r="D888"/>
  <c r="G888"/>
  <c r="H888"/>
  <c r="C889"/>
  <c r="D889"/>
  <c r="G889"/>
  <c r="H889"/>
  <c r="C890"/>
  <c r="D890"/>
  <c r="G890"/>
  <c r="H890"/>
  <c r="C891"/>
  <c r="D891"/>
  <c r="G891"/>
  <c r="H891"/>
  <c r="C892"/>
  <c r="D892"/>
  <c r="G892"/>
  <c r="H892"/>
  <c r="C893"/>
  <c r="D893"/>
  <c r="G893"/>
  <c r="H893"/>
  <c r="C894"/>
  <c r="D894"/>
  <c r="G894"/>
  <c r="H894"/>
  <c r="C895"/>
  <c r="D895"/>
  <c r="G895"/>
  <c r="H895"/>
  <c r="C896"/>
  <c r="D896"/>
  <c r="G896"/>
  <c r="H896"/>
  <c r="C897"/>
  <c r="D897"/>
  <c r="G897"/>
  <c r="H897"/>
  <c r="C898"/>
  <c r="D898"/>
  <c r="G898"/>
  <c r="H898"/>
  <c r="C899"/>
  <c r="D899"/>
  <c r="G899"/>
  <c r="H899"/>
  <c r="C900"/>
  <c r="D900"/>
  <c r="G900"/>
  <c r="H900"/>
  <c r="C901"/>
  <c r="D901"/>
  <c r="G901"/>
  <c r="H901"/>
  <c r="C902"/>
  <c r="D902"/>
  <c r="G902"/>
  <c r="H902"/>
  <c r="C903"/>
  <c r="D903"/>
  <c r="G903"/>
  <c r="H903"/>
  <c r="C904"/>
  <c r="D904"/>
  <c r="G904"/>
  <c r="H904"/>
  <c r="C905"/>
  <c r="D905"/>
  <c r="G905"/>
  <c r="H905"/>
  <c r="C906"/>
  <c r="D906"/>
  <c r="G906"/>
  <c r="H906"/>
  <c r="C907"/>
  <c r="D907"/>
  <c r="G907"/>
  <c r="H907"/>
  <c r="C908"/>
  <c r="D908"/>
  <c r="G908"/>
  <c r="H908"/>
  <c r="C909"/>
  <c r="D909"/>
  <c r="G909"/>
  <c r="H909"/>
  <c r="C910"/>
  <c r="D910"/>
  <c r="G910"/>
  <c r="H910"/>
  <c r="C911"/>
  <c r="D911"/>
  <c r="G911"/>
  <c r="H911"/>
  <c r="C912"/>
  <c r="D912"/>
  <c r="G912"/>
  <c r="H912"/>
  <c r="C913"/>
  <c r="D913"/>
  <c r="G913"/>
  <c r="H913"/>
  <c r="C914"/>
  <c r="D914"/>
  <c r="G914"/>
  <c r="H914"/>
  <c r="C915"/>
  <c r="D915"/>
  <c r="G915"/>
  <c r="H915"/>
  <c r="C916"/>
  <c r="D916"/>
  <c r="G916"/>
  <c r="H916"/>
  <c r="C917"/>
  <c r="D917"/>
  <c r="G917"/>
  <c r="H917"/>
  <c r="C918"/>
  <c r="D918"/>
  <c r="G918"/>
  <c r="H918"/>
  <c r="C919"/>
  <c r="D919"/>
  <c r="G919"/>
  <c r="H919"/>
  <c r="C920"/>
  <c r="D920"/>
  <c r="G920"/>
  <c r="H920"/>
  <c r="C921"/>
  <c r="D921"/>
  <c r="G921"/>
  <c r="H921"/>
  <c r="C922"/>
  <c r="D922"/>
  <c r="G922"/>
  <c r="H922"/>
  <c r="C923"/>
  <c r="D923"/>
  <c r="G923"/>
  <c r="H923"/>
  <c r="C924"/>
  <c r="D924"/>
  <c r="G924"/>
  <c r="H924"/>
  <c r="C925"/>
  <c r="D925"/>
  <c r="G925"/>
  <c r="H925"/>
  <c r="C926"/>
  <c r="D926"/>
  <c r="G926"/>
  <c r="H926"/>
  <c r="C927"/>
  <c r="D927"/>
  <c r="G927"/>
  <c r="H927"/>
  <c r="C928"/>
  <c r="D928"/>
  <c r="G928"/>
  <c r="H928"/>
  <c r="C929"/>
  <c r="D929"/>
  <c r="G929"/>
  <c r="H929"/>
  <c r="C930"/>
  <c r="D930"/>
  <c r="G930"/>
  <c r="H930"/>
  <c r="C931"/>
  <c r="D931"/>
  <c r="G931"/>
  <c r="H931"/>
  <c r="C932"/>
  <c r="D932"/>
  <c r="G932"/>
  <c r="H932"/>
  <c r="C933"/>
  <c r="D933"/>
  <c r="G933"/>
  <c r="H933"/>
  <c r="C934"/>
  <c r="D934"/>
  <c r="G934"/>
  <c r="H934"/>
  <c r="C935"/>
  <c r="D935"/>
  <c r="G935"/>
  <c r="H935"/>
  <c r="C936"/>
  <c r="D936"/>
  <c r="G936"/>
  <c r="H936"/>
  <c r="C937"/>
  <c r="D937"/>
  <c r="G937"/>
  <c r="H937"/>
  <c r="C938"/>
  <c r="D938"/>
  <c r="G938"/>
  <c r="H938"/>
  <c r="C939"/>
  <c r="D939"/>
  <c r="G939"/>
  <c r="H939"/>
  <c r="C940"/>
  <c r="D940"/>
  <c r="G940"/>
  <c r="H940"/>
  <c r="C941"/>
  <c r="D941"/>
  <c r="G941"/>
  <c r="H941"/>
  <c r="C942"/>
  <c r="D942"/>
  <c r="G942"/>
  <c r="H942"/>
  <c r="C943"/>
  <c r="D943"/>
  <c r="G943"/>
  <c r="H943"/>
  <c r="C944"/>
  <c r="D944"/>
  <c r="G944"/>
  <c r="H944"/>
  <c r="C945"/>
  <c r="D945"/>
  <c r="G945"/>
  <c r="H945"/>
  <c r="C946"/>
  <c r="D946"/>
  <c r="G946"/>
  <c r="H946"/>
  <c r="C947"/>
  <c r="D947"/>
  <c r="G947"/>
  <c r="H947"/>
  <c r="C948"/>
  <c r="D948"/>
  <c r="G948"/>
  <c r="H948"/>
  <c r="C949"/>
  <c r="D949"/>
  <c r="G949"/>
  <c r="H949"/>
  <c r="C950"/>
  <c r="D950"/>
  <c r="G950"/>
  <c r="H950"/>
  <c r="C951"/>
  <c r="D951"/>
  <c r="G951"/>
  <c r="H951"/>
  <c r="C952"/>
  <c r="D952"/>
  <c r="G952"/>
  <c r="H952"/>
  <c r="C953"/>
  <c r="D953"/>
  <c r="G953"/>
  <c r="H953"/>
  <c r="C954"/>
  <c r="D954"/>
  <c r="G954"/>
  <c r="H954"/>
  <c r="C955"/>
  <c r="D955"/>
  <c r="G955"/>
  <c r="H955"/>
  <c r="C956"/>
  <c r="D956"/>
  <c r="G956"/>
  <c r="H956"/>
  <c r="C957"/>
  <c r="D957"/>
  <c r="G957"/>
  <c r="H957"/>
  <c r="C958"/>
  <c r="D958"/>
  <c r="G958"/>
  <c r="H958"/>
  <c r="C959"/>
  <c r="D959"/>
  <c r="G959"/>
  <c r="H959"/>
  <c r="C960"/>
  <c r="D960"/>
  <c r="G960"/>
  <c r="H960"/>
  <c r="C961"/>
  <c r="D961"/>
  <c r="G961"/>
  <c r="H961"/>
  <c r="C962"/>
  <c r="D962"/>
  <c r="G962"/>
  <c r="H962"/>
  <c r="C963"/>
  <c r="D963"/>
  <c r="G963"/>
  <c r="H963"/>
  <c r="C964"/>
  <c r="D964"/>
  <c r="G964"/>
  <c r="H964"/>
  <c r="C965"/>
  <c r="D965"/>
  <c r="G965"/>
  <c r="H965"/>
  <c r="C966"/>
  <c r="D966"/>
  <c r="G966"/>
  <c r="H966"/>
  <c r="C967"/>
  <c r="D967"/>
  <c r="G967"/>
  <c r="H967"/>
  <c r="C968"/>
  <c r="D968"/>
  <c r="G968"/>
  <c r="H968"/>
  <c r="C969"/>
  <c r="D969"/>
  <c r="G969"/>
  <c r="H969"/>
  <c r="C970"/>
  <c r="D970"/>
  <c r="G970"/>
  <c r="H970"/>
  <c r="C971"/>
  <c r="D971"/>
  <c r="G971"/>
  <c r="H971"/>
  <c r="C972"/>
  <c r="D972"/>
  <c r="G972"/>
  <c r="H972"/>
  <c r="C973"/>
  <c r="D973"/>
  <c r="G973"/>
  <c r="H973"/>
  <c r="C974"/>
  <c r="D974"/>
  <c r="G974"/>
  <c r="H974"/>
  <c r="C975"/>
  <c r="D975"/>
  <c r="G975"/>
  <c r="H975"/>
  <c r="C976"/>
  <c r="D976"/>
  <c r="G976"/>
  <c r="H976"/>
  <c r="C977"/>
  <c r="D977"/>
  <c r="G977"/>
  <c r="H977"/>
  <c r="C978"/>
  <c r="D978"/>
  <c r="G978"/>
  <c r="H978"/>
  <c r="C979"/>
  <c r="D979"/>
  <c r="G979"/>
  <c r="H979"/>
  <c r="C980"/>
  <c r="D980"/>
  <c r="G980"/>
  <c r="H980"/>
  <c r="C981"/>
  <c r="D981"/>
  <c r="G981"/>
  <c r="H981"/>
  <c r="C982"/>
  <c r="D982"/>
  <c r="G982"/>
  <c r="H982"/>
  <c r="C983"/>
  <c r="D983"/>
  <c r="G983"/>
  <c r="H983"/>
  <c r="C984"/>
  <c r="D984"/>
  <c r="G984"/>
  <c r="H984"/>
  <c r="C985"/>
  <c r="D985"/>
  <c r="G985"/>
  <c r="H985"/>
  <c r="C986"/>
  <c r="D986"/>
  <c r="G986"/>
  <c r="H986"/>
  <c r="C987"/>
  <c r="D987"/>
  <c r="G987"/>
  <c r="H987"/>
  <c r="C988"/>
  <c r="D988"/>
  <c r="G988"/>
  <c r="H988"/>
  <c r="C989"/>
  <c r="D989"/>
  <c r="G989"/>
  <c r="H989"/>
  <c r="C990"/>
  <c r="D990"/>
  <c r="G990"/>
  <c r="H990"/>
  <c r="C991"/>
  <c r="D991"/>
  <c r="G991"/>
  <c r="H991"/>
  <c r="C992"/>
  <c r="D992"/>
  <c r="G992"/>
  <c r="H992"/>
  <c r="C993"/>
  <c r="D993"/>
  <c r="G993"/>
  <c r="H993"/>
  <c r="C994"/>
  <c r="D994"/>
  <c r="G994"/>
  <c r="H994"/>
  <c r="C995"/>
  <c r="D995"/>
  <c r="G995"/>
  <c r="H995"/>
  <c r="C996"/>
  <c r="D996"/>
  <c r="G996"/>
  <c r="H996"/>
  <c r="C997"/>
  <c r="D997"/>
  <c r="G997"/>
  <c r="H997"/>
  <c r="C998"/>
  <c r="D998"/>
  <c r="G998"/>
  <c r="H998"/>
  <c r="C999"/>
  <c r="D999"/>
  <c r="G999"/>
  <c r="H999"/>
  <c r="C1000"/>
  <c r="D1000"/>
  <c r="G1000"/>
  <c r="H1000"/>
  <c r="C1001"/>
  <c r="D1001"/>
  <c r="G1001"/>
  <c r="H1001"/>
  <c r="C1002"/>
  <c r="D1002"/>
  <c r="G1002"/>
  <c r="H1002"/>
  <c r="C1003"/>
  <c r="D1003"/>
  <c r="G1003"/>
  <c r="H1003"/>
  <c r="C1004"/>
  <c r="D1004"/>
  <c r="G1004"/>
  <c r="H1004"/>
  <c r="C1005"/>
  <c r="D1005"/>
  <c r="G1005"/>
  <c r="H1005"/>
  <c r="C1006"/>
  <c r="D1006"/>
  <c r="G1006"/>
  <c r="H1006"/>
  <c r="C1007"/>
  <c r="D1007"/>
  <c r="G1007"/>
  <c r="H1007"/>
  <c r="C1008"/>
  <c r="D1008"/>
  <c r="G1008"/>
  <c r="H1008"/>
  <c r="C1009"/>
  <c r="D1009"/>
  <c r="G1009"/>
  <c r="H1009"/>
  <c r="C1010"/>
  <c r="D1010"/>
  <c r="G1010"/>
  <c r="H1010"/>
  <c r="C1011"/>
  <c r="D1011"/>
  <c r="G1011"/>
  <c r="H1011"/>
  <c r="C1012"/>
  <c r="D1012"/>
  <c r="G1012"/>
  <c r="H1012"/>
  <c r="C1013"/>
  <c r="D1013"/>
  <c r="G1013"/>
  <c r="H1013"/>
  <c r="C1014"/>
  <c r="D1014"/>
  <c r="G1014"/>
  <c r="H1014"/>
  <c r="C1015"/>
  <c r="D1015"/>
  <c r="G1015"/>
  <c r="H1015"/>
  <c r="C1016"/>
  <c r="D1016"/>
  <c r="G1016"/>
  <c r="H1016"/>
  <c r="C1017"/>
  <c r="D1017"/>
  <c r="G1017"/>
  <c r="H1017"/>
  <c r="C1018"/>
  <c r="D1018"/>
  <c r="G1018"/>
  <c r="H1018"/>
  <c r="C1019"/>
  <c r="D1019"/>
  <c r="G1019"/>
  <c r="H1019"/>
  <c r="C1020"/>
  <c r="D1020"/>
  <c r="G1020"/>
  <c r="H1020"/>
  <c r="C1021"/>
  <c r="D1021"/>
  <c r="G1021"/>
  <c r="H1021"/>
  <c r="C1022"/>
  <c r="D1022"/>
  <c r="G1022"/>
  <c r="H1022"/>
  <c r="C1023"/>
  <c r="D1023"/>
  <c r="G1023"/>
  <c r="H1023"/>
  <c r="C1024"/>
  <c r="D1024"/>
  <c r="G1024"/>
  <c r="H1024"/>
  <c r="C1025"/>
  <c r="D1025"/>
  <c r="G1025"/>
  <c r="H1025"/>
  <c r="C1026"/>
  <c r="D1026"/>
  <c r="G1026"/>
  <c r="H1026"/>
  <c r="C1027"/>
  <c r="D1027"/>
  <c r="G1027"/>
  <c r="H1027"/>
  <c r="C1028"/>
  <c r="D1028"/>
  <c r="G1028"/>
  <c r="H1028"/>
  <c r="C1029"/>
  <c r="D1029"/>
  <c r="G1029"/>
  <c r="H1029"/>
  <c r="C1030"/>
  <c r="D1030"/>
  <c r="G1030"/>
  <c r="H1030"/>
  <c r="C1031"/>
  <c r="D1031"/>
  <c r="G1031"/>
  <c r="H1031"/>
  <c r="C1032"/>
  <c r="D1032"/>
  <c r="G1032"/>
  <c r="H1032"/>
  <c r="C1033"/>
  <c r="D1033"/>
  <c r="G1033"/>
  <c r="H1033"/>
  <c r="C1034"/>
  <c r="D1034"/>
  <c r="G1034"/>
  <c r="H1034"/>
  <c r="C1035"/>
  <c r="D1035"/>
  <c r="G1035"/>
  <c r="H1035"/>
  <c r="C1036"/>
  <c r="D1036"/>
  <c r="G1036"/>
  <c r="H1036"/>
  <c r="C1037"/>
  <c r="D1037"/>
  <c r="G1037"/>
  <c r="H1037"/>
  <c r="C1038"/>
  <c r="D1038"/>
  <c r="G1038"/>
  <c r="H1038"/>
  <c r="C1039"/>
  <c r="D1039"/>
  <c r="G1039"/>
  <c r="H1039"/>
  <c r="C1040"/>
  <c r="D1040"/>
  <c r="G1040"/>
  <c r="H1040"/>
  <c r="C1041"/>
  <c r="D1041"/>
  <c r="G1041"/>
  <c r="H1041"/>
  <c r="C1042"/>
  <c r="D1042"/>
  <c r="G1042"/>
  <c r="H1042"/>
  <c r="C1043"/>
  <c r="D1043"/>
  <c r="G1043"/>
  <c r="H1043"/>
  <c r="C1044"/>
  <c r="D1044"/>
  <c r="G1044"/>
  <c r="H1044"/>
  <c r="C1045"/>
  <c r="D1045"/>
  <c r="G1045"/>
  <c r="H1045"/>
  <c r="C1046"/>
  <c r="D1046"/>
  <c r="G1046"/>
  <c r="H1046"/>
  <c r="C1047"/>
  <c r="D1047"/>
  <c r="G1047"/>
  <c r="H1047"/>
  <c r="C1048"/>
  <c r="D1048"/>
  <c r="G1048"/>
  <c r="H1048"/>
  <c r="C1049"/>
  <c r="D1049"/>
  <c r="G1049"/>
  <c r="H1049"/>
  <c r="C1050"/>
  <c r="D1050"/>
  <c r="G1050"/>
  <c r="H1050"/>
  <c r="C1051"/>
  <c r="D1051"/>
  <c r="G1051"/>
  <c r="H1051"/>
  <c r="C1052"/>
  <c r="D1052"/>
  <c r="G1052"/>
  <c r="H1052"/>
  <c r="C1053"/>
  <c r="D1053"/>
  <c r="G1053"/>
  <c r="H1053"/>
  <c r="C1054"/>
  <c r="D1054"/>
  <c r="G1054"/>
  <c r="H1054"/>
  <c r="C1055"/>
  <c r="D1055"/>
  <c r="G1055"/>
  <c r="H1055"/>
  <c r="C1056"/>
  <c r="D1056"/>
  <c r="G1056"/>
  <c r="H1056"/>
  <c r="C1057"/>
  <c r="D1057"/>
  <c r="G1057"/>
  <c r="H1057"/>
  <c r="C1058"/>
  <c r="D1058"/>
  <c r="G1058"/>
  <c r="H1058"/>
  <c r="C1059"/>
  <c r="D1059"/>
  <c r="G1059"/>
  <c r="H1059"/>
  <c r="C1060"/>
  <c r="D1060"/>
  <c r="G1060"/>
  <c r="H1060"/>
  <c r="C1061"/>
  <c r="D1061"/>
  <c r="G1061"/>
  <c r="H1061"/>
  <c r="C1062"/>
  <c r="D1062"/>
  <c r="G1062"/>
  <c r="H1062"/>
  <c r="C1063"/>
  <c r="D1063"/>
  <c r="G1063"/>
  <c r="H1063"/>
  <c r="C1064"/>
  <c r="D1064"/>
  <c r="G1064"/>
  <c r="H1064"/>
  <c r="C1065"/>
  <c r="D1065"/>
  <c r="G1065"/>
  <c r="H1065"/>
  <c r="C1066"/>
  <c r="D1066"/>
  <c r="G1066"/>
  <c r="H1066"/>
  <c r="C1067"/>
  <c r="D1067"/>
  <c r="G1067"/>
  <c r="H1067"/>
  <c r="C1068"/>
  <c r="D1068"/>
  <c r="G1068"/>
  <c r="H1068"/>
  <c r="C1069"/>
  <c r="D1069"/>
  <c r="G1069"/>
  <c r="H1069"/>
  <c r="C1070"/>
  <c r="D1070"/>
  <c r="G1070"/>
  <c r="H1070"/>
  <c r="C1071"/>
  <c r="D1071"/>
  <c r="G1071"/>
  <c r="H1071"/>
  <c r="C1072"/>
  <c r="D1072"/>
  <c r="G1072"/>
  <c r="H1072"/>
  <c r="C1073"/>
  <c r="D1073"/>
  <c r="G1073"/>
  <c r="H1073"/>
  <c r="C1074"/>
  <c r="D1074"/>
  <c r="G1074"/>
  <c r="H1074"/>
  <c r="C1075"/>
  <c r="D1075"/>
  <c r="G1075"/>
  <c r="H1075"/>
  <c r="C1076"/>
  <c r="D1076"/>
  <c r="G1076"/>
  <c r="H1076"/>
  <c r="C1077"/>
  <c r="D1077"/>
  <c r="G1077"/>
  <c r="H1077"/>
  <c r="C1078"/>
  <c r="D1078"/>
  <c r="G1078"/>
  <c r="H1078"/>
  <c r="C1079"/>
  <c r="D1079"/>
  <c r="G1079"/>
  <c r="H1079"/>
  <c r="C1080"/>
  <c r="D1080"/>
  <c r="G1080"/>
  <c r="H1080"/>
  <c r="C1081"/>
  <c r="D1081"/>
  <c r="G1081"/>
  <c r="H1081"/>
  <c r="C1082"/>
  <c r="D1082"/>
  <c r="G1082"/>
  <c r="H1082"/>
  <c r="C1083"/>
  <c r="D1083"/>
  <c r="G1083"/>
  <c r="H1083"/>
  <c r="C1084"/>
  <c r="D1084"/>
  <c r="G1084"/>
  <c r="H1084"/>
  <c r="C1085"/>
  <c r="D1085"/>
  <c r="G1085"/>
  <c r="H1085"/>
  <c r="C1086"/>
  <c r="D1086"/>
  <c r="G1086"/>
  <c r="H1086"/>
  <c r="C1087"/>
  <c r="D1087"/>
  <c r="G1087"/>
  <c r="H1087"/>
  <c r="C1088"/>
  <c r="D1088"/>
  <c r="G1088"/>
  <c r="H1088"/>
  <c r="C1089"/>
  <c r="D1089"/>
  <c r="G1089"/>
  <c r="H1089"/>
  <c r="C1090"/>
  <c r="D1090"/>
  <c r="G1090"/>
  <c r="H1090"/>
  <c r="C1091"/>
  <c r="D1091"/>
  <c r="G1091"/>
  <c r="H1091"/>
  <c r="C1092"/>
  <c r="D1092"/>
  <c r="G1092"/>
  <c r="H1092"/>
  <c r="C1093"/>
  <c r="D1093"/>
  <c r="G1093"/>
  <c r="H1093"/>
  <c r="C1094"/>
  <c r="D1094"/>
  <c r="G1094"/>
  <c r="H1094"/>
  <c r="C1095"/>
  <c r="D1095"/>
  <c r="G1095"/>
  <c r="H1095"/>
  <c r="C1096"/>
  <c r="D1096"/>
  <c r="G1096"/>
  <c r="H1096"/>
  <c r="C1097"/>
  <c r="D1097"/>
  <c r="G1097"/>
  <c r="H1097"/>
  <c r="C1098"/>
  <c r="D1098"/>
  <c r="G1098"/>
  <c r="H1098"/>
  <c r="C1099"/>
  <c r="D1099"/>
  <c r="G1099"/>
  <c r="H1099"/>
  <c r="C1100"/>
  <c r="D1100"/>
  <c r="G1100"/>
  <c r="H1100"/>
  <c r="C1101"/>
  <c r="D1101"/>
  <c r="G1101"/>
  <c r="H1101"/>
  <c r="C1102"/>
  <c r="D1102"/>
  <c r="G1102"/>
  <c r="H1102"/>
  <c r="C1103"/>
  <c r="D1103"/>
  <c r="G1103"/>
  <c r="H1103"/>
  <c r="C1104"/>
  <c r="D1104"/>
  <c r="G1104"/>
  <c r="H1104"/>
  <c r="C1105"/>
  <c r="D1105"/>
  <c r="G1105"/>
  <c r="H1105"/>
  <c r="C1106"/>
  <c r="D1106"/>
  <c r="G1106"/>
  <c r="H1106"/>
  <c r="C1107"/>
  <c r="D1107"/>
  <c r="G1107"/>
  <c r="H1107"/>
  <c r="C1108"/>
  <c r="D1108"/>
  <c r="G1108"/>
  <c r="H1108"/>
  <c r="C1109"/>
  <c r="D1109"/>
  <c r="G1109"/>
  <c r="H1109"/>
  <c r="C1110"/>
  <c r="D1110"/>
  <c r="G1110"/>
  <c r="H1110"/>
  <c r="C1111"/>
  <c r="D1111"/>
  <c r="G1111"/>
  <c r="H1111"/>
  <c r="C1112"/>
  <c r="D1112"/>
  <c r="G1112"/>
  <c r="H1112"/>
  <c r="C1113"/>
  <c r="D1113"/>
  <c r="G1113"/>
  <c r="H1113"/>
  <c r="C1114"/>
  <c r="D1114"/>
  <c r="G1114"/>
  <c r="H1114"/>
  <c r="C1115"/>
  <c r="D1115"/>
  <c r="G1115"/>
  <c r="H1115"/>
  <c r="C1116"/>
  <c r="D1116"/>
  <c r="G1116"/>
  <c r="H1116"/>
  <c r="C1117"/>
  <c r="D1117"/>
  <c r="G1117"/>
  <c r="H1117"/>
  <c r="C1118"/>
  <c r="D1118"/>
  <c r="G1118"/>
  <c r="H1118"/>
  <c r="C1119"/>
  <c r="D1119"/>
  <c r="G1119"/>
  <c r="H1119"/>
  <c r="C1120"/>
  <c r="D1120"/>
  <c r="G1120"/>
  <c r="H1120"/>
  <c r="C1121"/>
  <c r="D1121"/>
  <c r="G1121"/>
  <c r="H1121"/>
  <c r="C1122"/>
  <c r="D1122"/>
  <c r="G1122"/>
  <c r="H1122"/>
  <c r="C1123"/>
  <c r="D1123"/>
  <c r="G1123"/>
  <c r="H1123"/>
  <c r="C1124"/>
  <c r="D1124"/>
  <c r="G1124"/>
  <c r="H1124"/>
  <c r="C1125"/>
  <c r="D1125"/>
  <c r="G1125"/>
  <c r="H1125"/>
  <c r="C1126"/>
  <c r="D1126"/>
  <c r="G1126"/>
  <c r="H1126"/>
  <c r="C1127"/>
  <c r="D1127"/>
  <c r="G1127"/>
  <c r="H1127"/>
  <c r="C1128"/>
  <c r="D1128"/>
  <c r="G1128"/>
  <c r="H1128"/>
  <c r="C1129"/>
  <c r="D1129"/>
  <c r="G1129"/>
  <c r="H1129"/>
  <c r="C1130"/>
  <c r="D1130"/>
  <c r="G1130"/>
  <c r="H1130"/>
  <c r="C1131"/>
  <c r="D1131"/>
  <c r="G1131"/>
  <c r="H1131"/>
  <c r="C1132"/>
  <c r="D1132"/>
  <c r="G1132"/>
  <c r="H1132"/>
  <c r="C1133"/>
  <c r="D1133"/>
  <c r="G1133"/>
  <c r="H1133"/>
  <c r="C1134"/>
  <c r="D1134"/>
  <c r="G1134"/>
  <c r="H1134"/>
  <c r="C1135"/>
  <c r="D1135"/>
  <c r="G1135"/>
  <c r="H1135"/>
  <c r="C1136"/>
  <c r="D1136"/>
  <c r="G1136"/>
  <c r="H1136"/>
  <c r="C1137"/>
  <c r="D1137"/>
  <c r="G1137"/>
  <c r="H1137"/>
  <c r="C1138"/>
  <c r="D1138"/>
  <c r="G1138"/>
  <c r="H1138"/>
  <c r="C1139"/>
  <c r="D1139"/>
  <c r="G1139"/>
  <c r="H1139"/>
  <c r="C1140"/>
  <c r="D1140"/>
  <c r="G1140"/>
  <c r="H1140"/>
  <c r="C1141"/>
  <c r="D1141"/>
  <c r="G1141"/>
  <c r="H1141"/>
  <c r="C1142"/>
  <c r="D1142"/>
  <c r="G1142"/>
  <c r="H1142"/>
  <c r="C1143"/>
  <c r="D1143"/>
  <c r="G1143"/>
  <c r="H1143"/>
  <c r="C1144"/>
  <c r="D1144"/>
  <c r="G1144"/>
  <c r="H1144"/>
  <c r="C1145"/>
  <c r="D1145"/>
  <c r="G1145"/>
  <c r="H1145"/>
  <c r="C1146"/>
  <c r="D1146"/>
  <c r="G1146"/>
  <c r="H1146"/>
  <c r="C1147"/>
  <c r="D1147"/>
  <c r="G1147"/>
  <c r="H1147"/>
  <c r="C1148"/>
  <c r="D1148"/>
  <c r="G1148"/>
  <c r="H1148"/>
  <c r="C1149"/>
  <c r="D1149"/>
  <c r="G1149"/>
  <c r="H1149"/>
  <c r="C1150"/>
  <c r="D1150"/>
  <c r="G1150"/>
  <c r="H1150"/>
  <c r="C1151"/>
  <c r="D1151"/>
  <c r="G1151"/>
  <c r="H1151"/>
  <c r="C1152"/>
  <c r="D1152"/>
  <c r="G1152"/>
  <c r="H1152"/>
  <c r="C1153"/>
  <c r="D1153"/>
  <c r="G1153"/>
  <c r="H1153"/>
  <c r="C1154"/>
  <c r="D1154"/>
  <c r="G1154"/>
  <c r="H1154"/>
  <c r="C1155"/>
  <c r="D1155"/>
  <c r="G1155"/>
  <c r="H1155"/>
  <c r="C1156"/>
  <c r="D1156"/>
  <c r="G1156"/>
  <c r="H1156"/>
  <c r="C1157"/>
  <c r="D1157"/>
  <c r="G1157"/>
  <c r="H1157"/>
  <c r="C1158"/>
  <c r="D1158"/>
  <c r="G1158"/>
  <c r="H1158"/>
  <c r="C1159"/>
  <c r="D1159"/>
  <c r="G1159"/>
  <c r="H1159"/>
  <c r="C1160"/>
  <c r="D1160"/>
  <c r="G1160"/>
  <c r="H1160"/>
  <c r="C1161"/>
  <c r="D1161"/>
  <c r="G1161"/>
  <c r="H1161"/>
  <c r="C1162"/>
  <c r="D1162"/>
  <c r="G1162"/>
  <c r="H1162"/>
  <c r="C1163"/>
  <c r="D1163"/>
  <c r="G1163"/>
  <c r="H1163"/>
  <c r="C1164"/>
  <c r="D1164"/>
  <c r="G1164"/>
  <c r="H1164"/>
  <c r="C1165"/>
  <c r="D1165"/>
  <c r="G1165"/>
  <c r="H1165"/>
  <c r="C1166"/>
  <c r="D1166"/>
  <c r="G1166"/>
  <c r="H1166"/>
  <c r="C1167"/>
  <c r="D1167"/>
  <c r="G1167"/>
  <c r="H1167"/>
  <c r="C1168"/>
  <c r="D1168"/>
  <c r="G1168"/>
  <c r="H1168"/>
  <c r="C1169"/>
  <c r="D1169"/>
  <c r="G1169"/>
  <c r="H1169"/>
  <c r="C1170"/>
  <c r="D1170"/>
  <c r="G1170"/>
  <c r="H1170"/>
  <c r="C1171"/>
  <c r="D1171"/>
  <c r="G1171"/>
  <c r="H1171"/>
  <c r="C1172"/>
  <c r="D1172"/>
  <c r="G1172"/>
  <c r="H1172"/>
  <c r="C1173"/>
  <c r="D1173"/>
  <c r="G1173"/>
  <c r="H1173"/>
  <c r="C1174"/>
  <c r="D1174"/>
  <c r="G1174"/>
  <c r="H1174"/>
  <c r="C1175"/>
  <c r="D1175"/>
  <c r="G1175"/>
  <c r="H1175"/>
  <c r="C1176"/>
  <c r="D1176"/>
  <c r="G1176"/>
  <c r="H1176"/>
  <c r="C1177"/>
  <c r="D1177"/>
  <c r="G1177"/>
  <c r="H1177"/>
  <c r="C1178"/>
  <c r="D1178"/>
  <c r="G1178"/>
  <c r="H1178"/>
  <c r="C1179"/>
  <c r="D1179"/>
  <c r="G1179"/>
  <c r="H1179"/>
  <c r="C1180"/>
  <c r="D1180"/>
  <c r="G1180"/>
  <c r="H1180"/>
  <c r="C1181"/>
  <c r="D1181"/>
  <c r="G1181"/>
  <c r="H1181"/>
  <c r="C1182"/>
  <c r="D1182"/>
  <c r="G1182"/>
  <c r="H1182"/>
  <c r="C1183"/>
  <c r="D1183"/>
  <c r="G1183"/>
  <c r="H1183"/>
  <c r="C1184"/>
  <c r="D1184"/>
  <c r="G1184"/>
  <c r="H1184"/>
  <c r="C1185"/>
  <c r="D1185"/>
  <c r="G1185"/>
  <c r="H1185"/>
  <c r="C1186"/>
  <c r="D1186"/>
  <c r="G1186"/>
  <c r="H1186"/>
  <c r="C1187"/>
  <c r="D1187"/>
  <c r="G1187"/>
  <c r="H1187"/>
  <c r="C1188"/>
  <c r="D1188"/>
  <c r="G1188"/>
  <c r="H1188"/>
  <c r="C1189"/>
  <c r="D1189"/>
  <c r="G1189"/>
  <c r="H1189"/>
  <c r="C1190"/>
  <c r="D1190"/>
  <c r="G1190"/>
  <c r="H1190"/>
  <c r="C1191"/>
  <c r="D1191"/>
  <c r="G1191"/>
  <c r="H1191"/>
  <c r="C1192"/>
  <c r="D1192"/>
  <c r="G1192"/>
  <c r="H1192"/>
  <c r="C1193"/>
  <c r="D1193"/>
  <c r="G1193"/>
  <c r="H1193"/>
  <c r="C1194"/>
  <c r="D1194"/>
  <c r="G1194"/>
  <c r="H1194"/>
  <c r="C1195"/>
  <c r="D1195"/>
  <c r="G1195"/>
  <c r="H1195"/>
  <c r="C1196"/>
  <c r="D1196"/>
  <c r="G1196"/>
  <c r="H1196"/>
  <c r="C1197"/>
  <c r="D1197"/>
  <c r="G1197"/>
  <c r="H1197"/>
  <c r="C1198"/>
  <c r="D1198"/>
  <c r="G1198"/>
  <c r="H1198"/>
  <c r="C1199"/>
  <c r="D1199"/>
  <c r="G1199"/>
  <c r="H1199"/>
  <c r="C1200"/>
  <c r="D1200"/>
  <c r="G1200"/>
  <c r="H1200"/>
  <c r="C1201"/>
  <c r="D1201"/>
  <c r="G1201"/>
  <c r="H1201"/>
  <c r="C1202"/>
  <c r="D1202"/>
  <c r="G1202"/>
  <c r="H1202"/>
  <c r="C1203"/>
  <c r="D1203"/>
  <c r="G1203"/>
  <c r="H1203"/>
  <c r="C1204"/>
  <c r="D1204"/>
  <c r="G1204"/>
  <c r="H1204"/>
  <c r="C1205"/>
  <c r="D1205"/>
  <c r="G1205"/>
  <c r="H1205"/>
  <c r="C1206"/>
  <c r="D1206"/>
  <c r="G1206"/>
  <c r="H1206"/>
  <c r="C1207"/>
  <c r="D1207"/>
  <c r="G1207"/>
  <c r="H1207"/>
  <c r="C1208"/>
  <c r="D1208"/>
  <c r="G1208"/>
  <c r="H1208"/>
  <c r="C1209"/>
  <c r="D1209"/>
  <c r="G1209"/>
  <c r="H1209"/>
  <c r="C1210"/>
  <c r="D1210"/>
  <c r="G1210"/>
  <c r="H1210"/>
  <c r="C1211"/>
  <c r="D1211"/>
  <c r="G1211"/>
  <c r="H1211"/>
  <c r="C1212"/>
  <c r="D1212"/>
  <c r="G1212"/>
  <c r="H1212"/>
  <c r="C1213"/>
  <c r="D1213"/>
  <c r="G1213"/>
  <c r="H1213"/>
  <c r="C1214"/>
  <c r="D1214"/>
  <c r="G1214"/>
  <c r="H1214"/>
  <c r="C1215"/>
  <c r="D1215"/>
  <c r="G1215"/>
  <c r="H1215"/>
  <c r="C1216"/>
  <c r="D1216"/>
  <c r="G1216"/>
  <c r="H1216"/>
  <c r="C1217"/>
  <c r="D1217"/>
  <c r="G1217"/>
  <c r="H1217"/>
  <c r="C1218"/>
  <c r="D1218"/>
  <c r="G1218"/>
  <c r="H1218"/>
  <c r="C1219"/>
  <c r="D1219"/>
  <c r="G1219"/>
  <c r="H1219"/>
  <c r="C1220"/>
  <c r="D1220"/>
  <c r="G1220"/>
  <c r="H1220"/>
  <c r="C1221"/>
  <c r="D1221"/>
  <c r="G1221"/>
  <c r="H1221"/>
  <c r="C1222"/>
  <c r="D1222"/>
  <c r="G1222"/>
  <c r="H1222"/>
  <c r="C1223"/>
  <c r="D1223"/>
  <c r="G1223"/>
  <c r="H1223"/>
  <c r="C1224"/>
  <c r="D1224"/>
  <c r="G1224"/>
  <c r="H1224"/>
  <c r="C1225"/>
  <c r="D1225"/>
  <c r="G1225"/>
  <c r="H1225"/>
  <c r="C1226"/>
  <c r="D1226"/>
  <c r="G1226"/>
  <c r="H1226"/>
  <c r="C1227"/>
  <c r="D1227"/>
  <c r="G1227"/>
  <c r="H1227"/>
  <c r="C1228"/>
  <c r="D1228"/>
  <c r="G1228"/>
  <c r="H1228"/>
  <c r="C1229"/>
  <c r="D1229"/>
  <c r="G1229"/>
  <c r="H1229"/>
  <c r="C1230"/>
  <c r="D1230"/>
  <c r="G1230"/>
  <c r="H1230"/>
  <c r="C1231"/>
  <c r="D1231"/>
  <c r="G1231"/>
  <c r="H1231"/>
  <c r="C1232"/>
  <c r="D1232"/>
  <c r="G1232"/>
  <c r="H1232"/>
  <c r="C1233"/>
  <c r="D1233"/>
  <c r="G1233"/>
  <c r="H1233"/>
  <c r="C1234"/>
  <c r="D1234"/>
  <c r="G1234"/>
  <c r="H1234"/>
  <c r="C1235"/>
  <c r="D1235"/>
  <c r="G1235"/>
  <c r="H1235"/>
  <c r="C1236"/>
  <c r="D1236"/>
  <c r="G1236"/>
  <c r="H1236"/>
  <c r="C1237"/>
  <c r="D1237"/>
  <c r="G1237"/>
  <c r="H1237"/>
  <c r="C1238"/>
  <c r="D1238"/>
  <c r="G1238"/>
  <c r="H1238"/>
  <c r="C1239"/>
  <c r="D1239"/>
  <c r="G1239"/>
  <c r="H1239"/>
  <c r="C1240"/>
  <c r="D1240"/>
  <c r="G1240"/>
  <c r="H1240"/>
  <c r="C1241"/>
  <c r="D1241"/>
  <c r="G1241"/>
  <c r="H1241"/>
  <c r="C1242"/>
  <c r="D1242"/>
  <c r="G1242"/>
  <c r="H1242"/>
  <c r="C1243"/>
  <c r="D1243"/>
  <c r="G1243"/>
  <c r="H1243"/>
  <c r="C1244"/>
  <c r="D1244"/>
  <c r="G1244"/>
  <c r="H1244"/>
  <c r="C1245"/>
  <c r="D1245"/>
  <c r="G1245"/>
  <c r="H1245"/>
  <c r="C1246"/>
  <c r="D1246"/>
  <c r="G1246"/>
  <c r="H1246"/>
  <c r="C1247"/>
  <c r="D1247"/>
  <c r="G1247"/>
  <c r="H1247"/>
  <c r="C1248"/>
  <c r="D1248"/>
  <c r="G1248"/>
  <c r="H1248"/>
  <c r="C1249"/>
  <c r="D1249"/>
  <c r="G1249"/>
  <c r="H1249"/>
  <c r="C1250"/>
  <c r="D1250"/>
  <c r="G1250"/>
  <c r="H1250"/>
  <c r="C1251"/>
  <c r="D1251"/>
  <c r="G1251"/>
  <c r="H1251"/>
  <c r="C1252"/>
  <c r="D1252"/>
  <c r="G1252"/>
  <c r="H1252"/>
  <c r="C1253"/>
  <c r="D1253"/>
  <c r="G1253"/>
  <c r="H1253"/>
  <c r="C1254"/>
  <c r="D1254"/>
  <c r="G1254"/>
  <c r="H1254"/>
  <c r="C1255"/>
  <c r="D1255"/>
  <c r="G1255"/>
  <c r="H1255"/>
  <c r="C1256"/>
  <c r="D1256"/>
  <c r="G1256"/>
  <c r="H1256"/>
  <c r="C1257"/>
  <c r="D1257"/>
  <c r="G1257"/>
  <c r="H1257"/>
  <c r="C1258"/>
  <c r="D1258"/>
  <c r="G1258"/>
  <c r="H1258"/>
  <c r="C1259"/>
  <c r="D1259"/>
  <c r="G1259"/>
  <c r="H1259"/>
  <c r="C1260"/>
  <c r="D1260"/>
  <c r="G1260"/>
  <c r="H1260"/>
  <c r="C1261"/>
  <c r="D1261"/>
  <c r="G1261"/>
  <c r="H1261"/>
  <c r="C1262"/>
  <c r="D1262"/>
  <c r="G1262"/>
  <c r="H1262"/>
  <c r="C1263"/>
  <c r="D1263"/>
  <c r="G1263"/>
  <c r="H1263"/>
  <c r="C1264"/>
  <c r="D1264"/>
  <c r="G1264"/>
  <c r="H1264"/>
  <c r="C1265"/>
  <c r="D1265"/>
  <c r="G1265"/>
  <c r="H1265"/>
  <c r="C1266"/>
  <c r="D1266"/>
  <c r="G1266"/>
  <c r="H1266"/>
  <c r="C1267"/>
  <c r="D1267"/>
  <c r="G1267"/>
  <c r="H1267"/>
  <c r="C1268"/>
  <c r="D1268"/>
  <c r="G1268"/>
  <c r="H1268"/>
  <c r="C1269"/>
  <c r="D1269"/>
  <c r="G1269"/>
  <c r="H1269"/>
  <c r="C1270"/>
  <c r="D1270"/>
  <c r="G1270"/>
  <c r="H1270"/>
  <c r="C1271"/>
  <c r="D1271"/>
  <c r="G1271"/>
  <c r="H1271"/>
  <c r="C1272"/>
  <c r="D1272"/>
  <c r="G1272"/>
  <c r="H1272"/>
  <c r="C1273"/>
  <c r="D1273"/>
  <c r="G1273"/>
  <c r="H1273"/>
  <c r="C1274"/>
  <c r="D1274"/>
  <c r="G1274"/>
  <c r="H1274"/>
  <c r="C1275"/>
  <c r="D1275"/>
  <c r="G1275"/>
  <c r="H1275"/>
  <c r="C1276"/>
  <c r="D1276"/>
  <c r="G1276"/>
  <c r="H1276"/>
  <c r="C1277"/>
  <c r="D1277"/>
  <c r="G1277"/>
  <c r="H1277"/>
  <c r="C1278"/>
  <c r="D1278"/>
  <c r="G1278"/>
  <c r="H1278"/>
  <c r="C1279"/>
  <c r="D1279"/>
  <c r="G1279"/>
  <c r="H1279"/>
  <c r="C1280"/>
  <c r="D1280"/>
  <c r="G1280"/>
  <c r="H1280"/>
  <c r="C1281"/>
  <c r="D1281"/>
  <c r="G1281"/>
  <c r="H1281"/>
  <c r="C1282"/>
  <c r="D1282"/>
  <c r="G1282"/>
  <c r="H1282"/>
  <c r="C1283"/>
  <c r="D1283"/>
  <c r="G1283"/>
  <c r="H1283"/>
  <c r="C1284"/>
  <c r="D1284"/>
  <c r="G1284"/>
  <c r="H1284"/>
  <c r="C1285"/>
  <c r="D1285"/>
  <c r="G1285"/>
  <c r="H1285"/>
  <c r="C1286"/>
  <c r="D1286"/>
  <c r="G1286"/>
  <c r="H1286"/>
  <c r="C1287"/>
  <c r="D1287"/>
  <c r="G1287"/>
  <c r="H1287"/>
  <c r="C1288"/>
  <c r="D1288"/>
  <c r="G1288"/>
  <c r="H1288"/>
  <c r="C1289"/>
  <c r="D1289"/>
  <c r="G1289"/>
  <c r="H1289"/>
  <c r="C1290"/>
  <c r="D1290"/>
  <c r="G1290"/>
  <c r="H1290"/>
  <c r="C1291"/>
  <c r="D1291"/>
  <c r="G1291"/>
  <c r="H1291"/>
  <c r="C1292"/>
  <c r="D1292"/>
  <c r="G1292"/>
  <c r="H1292"/>
  <c r="C1293"/>
  <c r="D1293"/>
  <c r="G1293"/>
  <c r="H1293"/>
  <c r="C1294"/>
  <c r="D1294"/>
  <c r="G1294"/>
  <c r="H1294"/>
  <c r="C1295"/>
  <c r="D1295"/>
  <c r="G1295"/>
  <c r="H1295"/>
  <c r="C1296"/>
  <c r="D1296"/>
  <c r="G1296"/>
  <c r="H1296"/>
  <c r="C1297"/>
  <c r="D1297"/>
  <c r="G1297"/>
  <c r="H1297"/>
  <c r="C1298"/>
  <c r="D1298"/>
  <c r="G1298"/>
  <c r="H1298"/>
  <c r="C1299"/>
  <c r="D1299"/>
  <c r="G1299"/>
  <c r="H1299"/>
  <c r="C1300"/>
  <c r="D1300"/>
  <c r="G1300"/>
  <c r="H1300"/>
  <c r="C1301"/>
  <c r="D1301"/>
  <c r="G1301"/>
  <c r="H1301"/>
  <c r="C1302"/>
  <c r="D1302"/>
  <c r="G1302"/>
  <c r="H1302"/>
  <c r="C1303"/>
  <c r="D1303"/>
  <c r="G1303"/>
  <c r="H1303"/>
  <c r="C1304"/>
  <c r="D1304"/>
  <c r="G1304"/>
  <c r="H1304"/>
  <c r="C1305"/>
  <c r="D1305"/>
  <c r="G1305"/>
  <c r="H1305"/>
  <c r="C1306"/>
  <c r="D1306"/>
  <c r="G1306"/>
  <c r="H1306"/>
  <c r="C1307"/>
  <c r="D1307"/>
  <c r="G1307"/>
  <c r="H1307"/>
  <c r="C1308"/>
  <c r="D1308"/>
  <c r="G1308"/>
  <c r="H1308"/>
  <c r="C1309"/>
  <c r="D1309"/>
  <c r="G1309"/>
  <c r="H1309"/>
  <c r="C1310"/>
  <c r="D1310"/>
  <c r="G1310"/>
  <c r="H1310"/>
  <c r="C1311"/>
  <c r="D1311"/>
  <c r="G1311"/>
  <c r="H1311"/>
  <c r="C1312"/>
  <c r="D1312"/>
  <c r="G1312"/>
  <c r="H1312"/>
  <c r="C1313"/>
  <c r="D1313"/>
  <c r="G1313"/>
  <c r="H1313"/>
  <c r="C1314"/>
  <c r="D1314"/>
  <c r="G1314"/>
  <c r="H1314"/>
  <c r="C1315"/>
  <c r="D1315"/>
  <c r="G1315"/>
  <c r="H1315"/>
  <c r="C1316"/>
  <c r="D1316"/>
  <c r="G1316"/>
  <c r="H1316"/>
  <c r="C1317"/>
  <c r="D1317"/>
  <c r="G1317"/>
  <c r="H1317"/>
  <c r="C1318"/>
  <c r="D1318"/>
  <c r="G1318"/>
  <c r="H1318"/>
  <c r="C1319"/>
  <c r="D1319"/>
  <c r="G1319"/>
  <c r="H1319"/>
  <c r="C1320"/>
  <c r="D1320"/>
  <c r="G1320"/>
  <c r="H1320"/>
  <c r="C1321"/>
  <c r="D1321"/>
  <c r="G1321"/>
  <c r="H1321"/>
  <c r="C1322"/>
  <c r="D1322"/>
  <c r="G1322"/>
  <c r="H1322"/>
  <c r="C1323"/>
  <c r="D1323"/>
  <c r="G1323"/>
  <c r="H1323"/>
  <c r="C1324"/>
  <c r="D1324"/>
  <c r="G1324"/>
  <c r="H1324"/>
  <c r="C1325"/>
  <c r="D1325"/>
  <c r="G1325"/>
  <c r="H1325"/>
  <c r="C1326"/>
  <c r="D1326"/>
  <c r="G1326"/>
  <c r="H1326"/>
  <c r="C1327"/>
  <c r="D1327"/>
  <c r="G1327"/>
  <c r="H1327"/>
  <c r="C1328"/>
  <c r="D1328"/>
  <c r="G1328"/>
  <c r="H1328"/>
  <c r="C1329"/>
  <c r="D1329"/>
  <c r="G1329"/>
  <c r="H1329"/>
  <c r="C1330"/>
  <c r="D1330"/>
  <c r="G1330"/>
  <c r="H1330"/>
  <c r="C1331"/>
  <c r="D1331"/>
  <c r="G1331"/>
  <c r="H1331"/>
  <c r="C1332"/>
  <c r="D1332"/>
  <c r="G1332"/>
  <c r="H1332"/>
  <c r="C1333"/>
  <c r="D1333"/>
  <c r="G1333"/>
  <c r="H1333"/>
  <c r="C1334"/>
  <c r="D1334"/>
  <c r="G1334"/>
  <c r="H1334"/>
  <c r="C1335"/>
  <c r="D1335"/>
  <c r="G1335"/>
  <c r="H1335"/>
  <c r="C1336"/>
  <c r="D1336"/>
  <c r="G1336"/>
  <c r="H1336"/>
  <c r="C1337"/>
  <c r="D1337"/>
  <c r="G1337"/>
  <c r="H1337"/>
  <c r="C1338"/>
  <c r="D1338"/>
  <c r="G1338"/>
  <c r="H1338"/>
  <c r="C1339"/>
  <c r="D1339"/>
  <c r="G1339"/>
  <c r="H1339"/>
  <c r="C1340"/>
  <c r="D1340"/>
  <c r="G1340"/>
  <c r="H1340"/>
  <c r="C1341"/>
  <c r="D1341"/>
  <c r="G1341"/>
  <c r="H1341"/>
  <c r="C1342"/>
  <c r="D1342"/>
  <c r="G1342"/>
  <c r="H1342"/>
  <c r="C1343"/>
  <c r="D1343"/>
  <c r="G1343"/>
  <c r="H1343"/>
  <c r="C1344"/>
  <c r="D1344"/>
  <c r="G1344"/>
  <c r="H1344"/>
  <c r="C1345"/>
  <c r="D1345"/>
  <c r="G1345"/>
  <c r="H1345"/>
  <c r="C1346"/>
  <c r="D1346"/>
  <c r="G1346"/>
  <c r="H1346"/>
  <c r="C1347"/>
  <c r="D1347"/>
  <c r="G1347"/>
  <c r="H1347"/>
  <c r="C1348"/>
  <c r="D1348"/>
  <c r="G1348"/>
  <c r="H1348"/>
  <c r="C1349"/>
  <c r="D1349"/>
  <c r="G1349"/>
  <c r="H1349"/>
  <c r="C1350"/>
  <c r="D1350"/>
  <c r="G1350"/>
  <c r="H1350"/>
  <c r="C1351"/>
  <c r="D1351"/>
  <c r="G1351"/>
  <c r="H1351"/>
  <c r="C1352"/>
  <c r="D1352"/>
  <c r="G1352"/>
  <c r="H1352"/>
  <c r="C1353"/>
  <c r="D1353"/>
  <c r="G1353"/>
  <c r="H1353"/>
  <c r="C1354"/>
  <c r="D1354"/>
  <c r="G1354"/>
  <c r="H1354"/>
  <c r="C1355"/>
  <c r="D1355"/>
  <c r="G1355"/>
  <c r="H1355"/>
  <c r="C1356"/>
  <c r="D1356"/>
  <c r="G1356"/>
  <c r="H1356"/>
  <c r="C1357"/>
  <c r="D1357"/>
  <c r="G1357"/>
  <c r="H1357"/>
  <c r="C1358"/>
  <c r="D1358"/>
  <c r="G1358"/>
  <c r="H1358"/>
  <c r="C1359"/>
  <c r="D1359"/>
  <c r="G1359"/>
  <c r="H1359"/>
  <c r="C1360"/>
  <c r="D1360"/>
  <c r="G1360"/>
  <c r="H1360"/>
  <c r="C1361"/>
  <c r="D1361"/>
  <c r="G1361"/>
  <c r="H1361"/>
  <c r="C1362"/>
  <c r="D1362"/>
  <c r="G1362"/>
  <c r="H1362"/>
  <c r="C1363"/>
  <c r="D1363"/>
  <c r="G1363"/>
  <c r="H1363"/>
  <c r="C1364"/>
  <c r="D1364"/>
  <c r="G1364"/>
  <c r="H1364"/>
  <c r="C1365"/>
  <c r="D1365"/>
  <c r="G1365"/>
  <c r="H1365"/>
  <c r="C1366"/>
  <c r="D1366"/>
  <c r="G1366"/>
  <c r="H1366"/>
  <c r="C1367"/>
  <c r="D1367"/>
  <c r="G1367"/>
  <c r="H1367"/>
  <c r="C1368"/>
  <c r="D1368"/>
  <c r="G1368"/>
  <c r="H1368"/>
  <c r="C1369"/>
  <c r="D1369"/>
  <c r="G1369"/>
  <c r="H1369"/>
  <c r="C1370"/>
  <c r="D1370"/>
  <c r="G1370"/>
  <c r="H1370"/>
  <c r="C1371"/>
  <c r="D1371"/>
  <c r="G1371"/>
  <c r="H1371"/>
  <c r="C1372"/>
  <c r="D1372"/>
  <c r="G1372"/>
  <c r="H1372"/>
  <c r="C1373"/>
  <c r="D1373"/>
  <c r="G1373"/>
  <c r="H1373"/>
  <c r="C1374"/>
  <c r="D1374"/>
  <c r="G1374"/>
  <c r="H1374"/>
  <c r="C1375"/>
  <c r="D1375"/>
  <c r="G1375"/>
  <c r="H1375"/>
  <c r="C1376"/>
  <c r="D1376"/>
  <c r="G1376"/>
  <c r="H1376"/>
  <c r="C1377"/>
  <c r="D1377"/>
  <c r="G1377"/>
  <c r="H1377"/>
  <c r="C1378"/>
  <c r="D1378"/>
  <c r="G1378"/>
  <c r="H1378"/>
  <c r="C1379"/>
  <c r="D1379"/>
  <c r="G1379"/>
  <c r="H1379"/>
  <c r="C1380"/>
  <c r="D1380"/>
  <c r="G1380"/>
  <c r="H1380"/>
  <c r="C1381"/>
  <c r="D1381"/>
  <c r="G1381"/>
  <c r="H1381"/>
  <c r="C1382"/>
  <c r="D1382"/>
  <c r="G1382"/>
  <c r="H1382"/>
  <c r="C1383"/>
  <c r="D1383"/>
  <c r="G1383"/>
  <c r="H1383"/>
  <c r="C1384"/>
  <c r="D1384"/>
  <c r="G1384"/>
  <c r="H1384"/>
  <c r="C1385"/>
  <c r="D1385"/>
  <c r="G1385"/>
  <c r="H1385"/>
  <c r="C1386"/>
  <c r="D1386"/>
  <c r="G1386"/>
  <c r="H1386"/>
  <c r="C1387"/>
  <c r="D1387"/>
  <c r="G1387"/>
  <c r="H1387"/>
  <c r="C1388"/>
  <c r="D1388"/>
  <c r="G1388"/>
  <c r="H1388"/>
  <c r="C1389"/>
  <c r="D1389"/>
  <c r="G1389"/>
  <c r="H1389"/>
  <c r="C1390"/>
  <c r="D1390"/>
  <c r="G1390"/>
  <c r="H1390"/>
  <c r="C1391"/>
  <c r="D1391"/>
  <c r="G1391"/>
  <c r="H1391"/>
  <c r="C1392"/>
  <c r="D1392"/>
  <c r="G1392"/>
  <c r="H1392"/>
  <c r="C1393"/>
  <c r="D1393"/>
  <c r="G1393"/>
  <c r="H1393"/>
  <c r="C1394"/>
  <c r="D1394"/>
  <c r="G1394"/>
  <c r="H1394"/>
  <c r="C1395"/>
  <c r="D1395"/>
  <c r="G1395"/>
  <c r="H1395"/>
  <c r="C1396"/>
  <c r="D1396"/>
  <c r="G1396"/>
  <c r="H1396"/>
  <c r="C1397"/>
  <c r="D1397"/>
  <c r="G1397"/>
  <c r="H1397"/>
  <c r="C1398"/>
  <c r="D1398"/>
  <c r="G1398"/>
  <c r="H1398"/>
  <c r="C1399"/>
  <c r="D1399"/>
  <c r="G1399"/>
  <c r="H1399"/>
  <c r="C1400"/>
  <c r="D1400"/>
  <c r="G1400"/>
  <c r="H1400"/>
  <c r="C1401"/>
  <c r="D1401"/>
  <c r="G1401"/>
  <c r="H1401"/>
  <c r="C1402"/>
  <c r="D1402"/>
  <c r="G1402"/>
  <c r="H1402"/>
  <c r="C1403"/>
  <c r="D1403"/>
  <c r="G1403"/>
  <c r="H1403"/>
  <c r="C1404"/>
  <c r="D1404"/>
  <c r="G1404"/>
  <c r="H1404"/>
  <c r="C1405"/>
  <c r="D1405"/>
  <c r="G1405"/>
  <c r="H1405"/>
  <c r="C1406"/>
  <c r="D1406"/>
  <c r="G1406"/>
  <c r="H1406"/>
  <c r="C1407"/>
  <c r="D1407"/>
  <c r="G1407"/>
  <c r="H1407"/>
  <c r="C1408"/>
  <c r="D1408"/>
  <c r="G1408"/>
  <c r="H1408"/>
  <c r="C1409"/>
  <c r="D1409"/>
  <c r="G1409"/>
  <c r="H1409"/>
  <c r="C1410"/>
  <c r="D1410"/>
  <c r="G1410"/>
  <c r="H1410"/>
  <c r="C1411"/>
  <c r="D1411"/>
  <c r="G1411"/>
  <c r="H1411"/>
  <c r="C1412"/>
  <c r="D1412"/>
  <c r="G1412"/>
  <c r="H1412"/>
  <c r="C1413"/>
  <c r="D1413"/>
  <c r="G1413"/>
  <c r="H1413"/>
  <c r="C1414"/>
  <c r="D1414"/>
  <c r="G1414"/>
  <c r="H1414"/>
  <c r="C1415"/>
  <c r="D1415"/>
  <c r="G1415"/>
  <c r="H1415"/>
  <c r="C1416"/>
  <c r="D1416"/>
  <c r="G1416"/>
  <c r="H1416"/>
  <c r="C1417"/>
  <c r="D1417"/>
  <c r="G1417"/>
  <c r="H1417"/>
  <c r="C1418"/>
  <c r="D1418"/>
  <c r="G1418"/>
  <c r="H1418"/>
  <c r="C1419"/>
  <c r="D1419"/>
  <c r="G1419"/>
  <c r="H1419"/>
  <c r="C1420"/>
  <c r="D1420"/>
  <c r="G1420"/>
  <c r="H1420"/>
  <c r="C1421"/>
  <c r="D1421"/>
  <c r="G1421"/>
  <c r="H1421"/>
  <c r="C1422"/>
  <c r="D1422"/>
  <c r="G1422"/>
  <c r="H1422"/>
  <c r="C1423"/>
  <c r="D1423"/>
  <c r="G1423"/>
  <c r="H1423"/>
  <c r="C1424"/>
  <c r="D1424"/>
  <c r="G1424"/>
  <c r="H1424"/>
  <c r="C1425"/>
  <c r="D1425"/>
  <c r="G1425"/>
  <c r="H1425"/>
  <c r="C1426"/>
  <c r="D1426"/>
  <c r="G1426"/>
  <c r="H1426"/>
  <c r="C1427"/>
  <c r="D1427"/>
  <c r="G1427"/>
  <c r="H1427"/>
  <c r="C1428"/>
  <c r="D1428"/>
  <c r="G1428"/>
  <c r="H1428"/>
  <c r="C1429"/>
  <c r="D1429"/>
  <c r="G1429"/>
  <c r="H1429"/>
  <c r="C1430"/>
  <c r="D1430"/>
  <c r="G1430"/>
  <c r="H1430"/>
  <c r="C1431"/>
  <c r="D1431"/>
  <c r="G1431"/>
  <c r="H1431"/>
  <c r="C1432"/>
  <c r="D1432"/>
  <c r="G1432"/>
  <c r="H1432"/>
  <c r="C1433"/>
  <c r="D1433"/>
  <c r="G1433"/>
  <c r="H1433"/>
  <c r="C1434"/>
  <c r="D1434"/>
  <c r="G1434"/>
  <c r="H1434"/>
  <c r="C1435"/>
  <c r="D1435"/>
  <c r="G1435"/>
  <c r="H1435"/>
  <c r="C1436"/>
  <c r="D1436"/>
  <c r="G1436"/>
  <c r="H1436"/>
  <c r="C1437"/>
  <c r="D1437"/>
  <c r="G1437"/>
  <c r="H1437"/>
  <c r="C1438"/>
  <c r="D1438"/>
  <c r="G1438"/>
  <c r="H1438"/>
  <c r="C1439"/>
  <c r="D1439"/>
  <c r="G1439"/>
  <c r="H1439"/>
  <c r="C1440"/>
  <c r="D1440"/>
  <c r="G1440"/>
  <c r="H1440"/>
  <c r="C1441"/>
  <c r="D1441"/>
  <c r="G1441"/>
  <c r="H1441"/>
  <c r="C1442"/>
  <c r="D1442"/>
  <c r="G1442"/>
  <c r="H1442"/>
  <c r="C1443"/>
  <c r="D1443"/>
  <c r="G1443"/>
  <c r="H1443"/>
  <c r="C1444"/>
  <c r="D1444"/>
  <c r="G1444"/>
  <c r="H1444"/>
  <c r="C1445"/>
  <c r="D1445"/>
  <c r="G1445"/>
  <c r="H1445"/>
  <c r="C1446"/>
  <c r="D1446"/>
  <c r="G1446"/>
  <c r="H1446"/>
  <c r="C1447"/>
  <c r="D1447"/>
  <c r="G1447"/>
  <c r="H1447"/>
  <c r="C1448"/>
  <c r="D1448"/>
  <c r="G1448"/>
  <c r="H1448"/>
  <c r="C1449"/>
  <c r="D1449"/>
  <c r="G1449"/>
  <c r="H1449"/>
  <c r="C1450"/>
  <c r="D1450"/>
  <c r="G1450"/>
  <c r="H1450"/>
  <c r="C1451"/>
  <c r="D1451"/>
  <c r="G1451"/>
  <c r="H1451"/>
  <c r="C1452"/>
  <c r="D1452"/>
  <c r="G1452"/>
  <c r="H1452"/>
  <c r="C1453"/>
  <c r="D1453"/>
  <c r="G1453"/>
  <c r="H1453"/>
  <c r="C1454"/>
  <c r="D1454"/>
  <c r="G1454"/>
  <c r="H1454"/>
  <c r="C1455"/>
  <c r="D1455"/>
  <c r="G1455"/>
  <c r="H1455"/>
  <c r="C1456"/>
  <c r="D1456"/>
  <c r="G1456"/>
  <c r="H1456"/>
  <c r="C1457"/>
  <c r="D1457"/>
  <c r="G1457"/>
  <c r="H1457"/>
  <c r="C1458"/>
  <c r="D1458"/>
  <c r="G1458"/>
  <c r="H1458"/>
  <c r="C1459"/>
  <c r="D1459"/>
  <c r="G1459"/>
  <c r="H1459"/>
  <c r="C1460"/>
  <c r="D1460"/>
  <c r="G1460"/>
  <c r="H1460"/>
  <c r="C1461"/>
  <c r="D1461"/>
  <c r="G1461"/>
  <c r="H1461"/>
  <c r="C1462"/>
  <c r="D1462"/>
  <c r="G1462"/>
  <c r="H1462"/>
  <c r="C1463"/>
  <c r="D1463"/>
  <c r="G1463"/>
  <c r="H1463"/>
  <c r="C1464"/>
  <c r="D1464"/>
  <c r="G1464"/>
  <c r="H1464"/>
  <c r="C1465"/>
  <c r="D1465"/>
  <c r="G1465"/>
  <c r="H1465"/>
  <c r="C1466"/>
  <c r="D1466"/>
  <c r="G1466"/>
  <c r="H1466"/>
  <c r="C1467"/>
  <c r="D1467"/>
  <c r="G1467"/>
  <c r="H1467"/>
  <c r="C1468"/>
  <c r="D1468"/>
  <c r="G1468"/>
  <c r="H1468"/>
  <c r="C1469"/>
  <c r="D1469"/>
  <c r="G1469"/>
  <c r="H1469"/>
  <c r="C1470"/>
  <c r="D1470"/>
  <c r="G1470"/>
  <c r="H1470"/>
  <c r="C1471"/>
  <c r="D1471"/>
  <c r="G1471"/>
  <c r="H1471"/>
  <c r="C1472"/>
  <c r="D1472"/>
  <c r="G1472"/>
  <c r="H1472"/>
  <c r="C1473"/>
  <c r="D1473"/>
  <c r="G1473"/>
  <c r="H1473"/>
  <c r="C1474"/>
  <c r="D1474"/>
  <c r="G1474"/>
  <c r="H1474"/>
  <c r="C1475"/>
  <c r="D1475"/>
  <c r="G1475"/>
  <c r="H1475"/>
  <c r="C1476"/>
  <c r="D1476"/>
  <c r="G1476"/>
  <c r="H1476"/>
  <c r="C1477"/>
  <c r="D1477"/>
  <c r="G1477"/>
  <c r="H1477"/>
  <c r="C1478"/>
  <c r="D1478"/>
  <c r="G1478"/>
  <c r="H1478"/>
  <c r="C1479"/>
  <c r="D1479"/>
  <c r="G1479"/>
  <c r="H1479"/>
  <c r="C1480"/>
  <c r="D1480"/>
  <c r="G1480"/>
  <c r="H1480"/>
  <c r="C1481"/>
  <c r="D1481"/>
  <c r="G1481"/>
  <c r="H1481"/>
  <c r="C1482"/>
  <c r="D1482"/>
  <c r="G1482"/>
  <c r="H1482"/>
  <c r="C1483"/>
  <c r="D1483"/>
  <c r="G1483"/>
  <c r="H1483"/>
  <c r="C1484"/>
  <c r="D1484"/>
  <c r="G1484"/>
  <c r="H1484"/>
  <c r="C1485"/>
  <c r="D1485"/>
  <c r="G1485"/>
  <c r="H1485"/>
  <c r="C1486"/>
  <c r="D1486"/>
  <c r="G1486"/>
  <c r="H1486"/>
  <c r="C1487"/>
  <c r="D1487"/>
  <c r="G1487"/>
  <c r="H1487"/>
  <c r="C1488"/>
  <c r="D1488"/>
  <c r="G1488"/>
  <c r="H1488"/>
  <c r="C1489"/>
  <c r="D1489"/>
  <c r="G1489"/>
  <c r="H1489"/>
  <c r="C1490"/>
  <c r="D1490"/>
  <c r="G1490"/>
  <c r="H1490"/>
  <c r="C1491"/>
  <c r="D1491"/>
  <c r="G1491"/>
  <c r="H1491"/>
  <c r="C1492"/>
  <c r="D1492"/>
  <c r="G1492"/>
  <c r="H1492"/>
  <c r="C1493"/>
  <c r="D1493"/>
  <c r="G1493"/>
  <c r="H1493"/>
  <c r="C1494"/>
  <c r="D1494"/>
  <c r="G1494"/>
  <c r="H1494"/>
  <c r="C1495"/>
  <c r="D1495"/>
  <c r="G1495"/>
  <c r="H1495"/>
  <c r="C1496"/>
  <c r="D1496"/>
  <c r="G1496"/>
  <c r="H1496"/>
  <c r="C1497"/>
  <c r="D1497"/>
  <c r="G1497"/>
  <c r="H1497"/>
  <c r="C1498"/>
  <c r="D1498"/>
  <c r="G1498"/>
  <c r="H1498"/>
  <c r="C1499"/>
  <c r="D1499"/>
  <c r="G1499"/>
  <c r="H1499"/>
  <c r="C1500"/>
  <c r="D1500"/>
  <c r="G1500"/>
  <c r="H1500"/>
  <c r="C1501"/>
  <c r="D1501"/>
  <c r="G1501"/>
  <c r="H1501"/>
  <c r="C1502"/>
  <c r="D1502"/>
  <c r="G1502"/>
  <c r="H1502"/>
  <c r="C1503"/>
  <c r="D1503"/>
  <c r="G1503"/>
  <c r="H1503"/>
  <c r="C1504"/>
  <c r="D1504"/>
  <c r="G1504"/>
  <c r="H1504"/>
  <c r="C1505"/>
  <c r="D1505"/>
  <c r="G1505"/>
  <c r="H1505"/>
  <c r="C1506"/>
  <c r="D1506"/>
  <c r="G1506"/>
  <c r="H1506"/>
  <c r="C1507"/>
  <c r="D1507"/>
  <c r="G1507"/>
  <c r="H1507"/>
  <c r="C1508"/>
  <c r="D1508"/>
  <c r="G1508"/>
  <c r="H1508"/>
  <c r="C1509"/>
  <c r="D1509"/>
  <c r="G1509"/>
  <c r="H1509"/>
  <c r="C1510"/>
  <c r="D1510"/>
  <c r="G1510"/>
  <c r="H1510"/>
  <c r="C1511"/>
  <c r="D1511"/>
  <c r="G1511"/>
  <c r="H1511"/>
  <c r="C1512"/>
  <c r="D1512"/>
  <c r="G1512"/>
  <c r="H1512"/>
  <c r="C1513"/>
  <c r="D1513"/>
  <c r="G1513"/>
  <c r="H1513"/>
  <c r="C1514"/>
  <c r="D1514"/>
  <c r="G1514"/>
  <c r="H1514"/>
  <c r="C1515"/>
  <c r="D1515"/>
  <c r="G1515"/>
  <c r="H1515"/>
  <c r="C1516"/>
  <c r="D1516"/>
  <c r="G1516"/>
  <c r="H1516"/>
  <c r="C1517"/>
  <c r="D1517"/>
  <c r="G1517"/>
  <c r="H1517"/>
  <c r="C1518"/>
  <c r="D1518"/>
  <c r="G1518"/>
  <c r="H1518"/>
  <c r="C1519"/>
  <c r="D1519"/>
  <c r="G1519"/>
  <c r="H1519"/>
  <c r="C1520"/>
  <c r="D1520"/>
  <c r="G1520"/>
  <c r="H1520"/>
  <c r="C1521"/>
  <c r="D1521"/>
  <c r="G1521"/>
  <c r="H1521"/>
  <c r="C1522"/>
  <c r="D1522"/>
  <c r="G1522"/>
  <c r="H1522"/>
  <c r="C1523"/>
  <c r="D1523"/>
  <c r="G1523"/>
  <c r="H1523"/>
  <c r="C1524"/>
  <c r="D1524"/>
  <c r="G1524"/>
  <c r="H1524"/>
  <c r="C1525"/>
  <c r="D1525"/>
  <c r="G1525"/>
  <c r="H1525"/>
  <c r="C1526"/>
  <c r="D1526"/>
  <c r="G1526"/>
  <c r="H1526"/>
  <c r="C1527"/>
  <c r="D1527"/>
  <c r="G1527"/>
  <c r="H1527"/>
  <c r="C1528"/>
  <c r="D1528"/>
  <c r="G1528"/>
  <c r="H1528"/>
  <c r="C1529"/>
  <c r="D1529"/>
  <c r="G1529"/>
  <c r="H1529"/>
  <c r="C1530"/>
  <c r="D1530"/>
  <c r="G1530"/>
  <c r="H1530"/>
  <c r="C1531"/>
  <c r="D1531"/>
  <c r="G1531"/>
  <c r="H1531"/>
  <c r="C1532"/>
  <c r="D1532"/>
  <c r="G1532"/>
  <c r="H1532"/>
  <c r="C1533"/>
  <c r="D1533"/>
  <c r="G1533"/>
  <c r="H1533"/>
  <c r="C1534"/>
  <c r="D1534"/>
  <c r="G1534"/>
  <c r="H1534"/>
  <c r="C1535"/>
  <c r="D1535"/>
  <c r="G1535"/>
  <c r="H1535"/>
  <c r="C1536"/>
  <c r="D1536"/>
  <c r="G1536"/>
  <c r="H1536"/>
  <c r="C1537"/>
  <c r="D1537"/>
  <c r="G1537"/>
  <c r="H1537"/>
  <c r="C1538"/>
  <c r="D1538"/>
  <c r="G1538"/>
  <c r="H1538"/>
  <c r="C1539"/>
  <c r="D1539"/>
  <c r="G1539"/>
  <c r="H1539"/>
  <c r="C1540"/>
  <c r="D1540"/>
  <c r="G1540"/>
  <c r="H1540"/>
  <c r="C1541"/>
  <c r="D1541"/>
  <c r="G1541"/>
  <c r="H1541"/>
  <c r="C1542"/>
  <c r="D1542"/>
  <c r="G1542"/>
  <c r="H1542"/>
  <c r="C1543"/>
  <c r="D1543"/>
  <c r="G1543"/>
  <c r="H1543"/>
  <c r="C1544"/>
  <c r="D1544"/>
  <c r="G1544"/>
  <c r="H1544"/>
  <c r="C1545"/>
  <c r="D1545"/>
  <c r="G1545"/>
  <c r="H1545"/>
  <c r="C1546"/>
  <c r="D1546"/>
  <c r="G1546"/>
  <c r="H1546"/>
  <c r="C1547"/>
  <c r="D1547"/>
  <c r="G1547"/>
  <c r="H1547"/>
  <c r="C1548"/>
  <c r="D1548"/>
  <c r="G1548"/>
  <c r="H1548"/>
  <c r="C1549"/>
  <c r="D1549"/>
  <c r="G1549"/>
  <c r="H1549"/>
  <c r="C1550"/>
  <c r="D1550"/>
  <c r="G1550"/>
  <c r="H1550"/>
  <c r="C1551"/>
  <c r="D1551"/>
  <c r="G1551"/>
  <c r="H1551"/>
  <c r="C1552"/>
  <c r="D1552"/>
  <c r="G1552"/>
  <c r="H1552"/>
  <c r="C1553"/>
  <c r="D1553"/>
  <c r="G1553"/>
  <c r="H1553"/>
  <c r="C1554"/>
  <c r="D1554"/>
  <c r="G1554"/>
  <c r="H1554"/>
  <c r="C1555"/>
  <c r="D1555"/>
  <c r="G1555"/>
  <c r="H1555"/>
  <c r="C1556"/>
  <c r="D1556"/>
  <c r="G1556"/>
  <c r="H1556"/>
  <c r="C1557"/>
  <c r="D1557"/>
  <c r="G1557"/>
  <c r="H1557"/>
  <c r="C1558"/>
  <c r="D1558"/>
  <c r="G1558"/>
  <c r="H1558"/>
  <c r="C1559"/>
  <c r="D1559"/>
  <c r="G1559"/>
  <c r="H1559"/>
  <c r="C1560"/>
  <c r="D1560"/>
  <c r="G1560"/>
  <c r="H1560"/>
  <c r="C1561"/>
  <c r="D1561"/>
  <c r="G1561"/>
  <c r="H1561"/>
  <c r="C1562"/>
  <c r="D1562"/>
  <c r="G1562"/>
  <c r="H1562"/>
  <c r="C1563"/>
  <c r="D1563"/>
  <c r="G1563"/>
  <c r="H1563"/>
  <c r="C1564"/>
  <c r="D1564"/>
  <c r="G1564"/>
  <c r="H1564"/>
  <c r="C1565"/>
  <c r="D1565"/>
  <c r="G1565"/>
  <c r="H1565"/>
  <c r="C1566"/>
  <c r="D1566"/>
  <c r="G1566"/>
  <c r="H1566"/>
  <c r="C1567"/>
  <c r="D1567"/>
  <c r="G1567"/>
  <c r="H1567"/>
  <c r="C1568"/>
  <c r="D1568"/>
  <c r="G1568"/>
  <c r="H1568"/>
  <c r="C1569"/>
  <c r="D1569"/>
  <c r="G1569"/>
  <c r="H1569"/>
  <c r="C1570"/>
  <c r="D1570"/>
  <c r="G1570"/>
  <c r="H1570"/>
  <c r="C1571"/>
  <c r="D1571"/>
  <c r="G1571"/>
  <c r="H1571"/>
  <c r="C1572"/>
  <c r="D1572"/>
  <c r="G1572"/>
  <c r="H1572"/>
  <c r="C1573"/>
  <c r="D1573"/>
  <c r="G1573"/>
  <c r="H1573"/>
  <c r="C1574"/>
  <c r="D1574"/>
  <c r="G1574"/>
  <c r="H1574"/>
  <c r="C1575"/>
  <c r="D1575"/>
  <c r="G1575"/>
  <c r="H1575"/>
  <c r="C1576"/>
  <c r="D1576"/>
  <c r="G1576"/>
  <c r="H1576"/>
  <c r="C1577"/>
  <c r="D1577"/>
  <c r="G1577"/>
  <c r="H1577"/>
  <c r="C1578"/>
  <c r="D1578"/>
  <c r="G1578"/>
  <c r="H1578"/>
  <c r="C1579"/>
  <c r="D1579"/>
  <c r="G1579"/>
  <c r="H1579"/>
  <c r="C1580"/>
  <c r="D1580"/>
  <c r="G1580"/>
  <c r="H1580"/>
  <c r="C1581"/>
  <c r="D1581"/>
  <c r="G1581"/>
  <c r="H1581"/>
  <c r="C1582"/>
  <c r="D1582"/>
  <c r="G1582"/>
  <c r="H1582"/>
  <c r="C1583"/>
  <c r="D1583"/>
  <c r="G1583"/>
  <c r="H1583"/>
  <c r="C1584"/>
  <c r="D1584"/>
  <c r="G1584"/>
  <c r="H1584"/>
  <c r="C1585"/>
  <c r="D1585"/>
  <c r="G1585"/>
  <c r="H1585"/>
  <c r="C1586"/>
  <c r="D1586"/>
  <c r="G1586"/>
  <c r="H1586"/>
  <c r="C1587"/>
  <c r="D1587"/>
  <c r="G1587"/>
  <c r="H1587"/>
  <c r="C1588"/>
  <c r="D1588"/>
  <c r="G1588"/>
  <c r="H1588"/>
  <c r="C1589"/>
  <c r="D1589"/>
  <c r="G1589"/>
  <c r="H1589"/>
  <c r="C1590"/>
  <c r="D1590"/>
  <c r="G1590"/>
  <c r="H1590"/>
  <c r="C1591"/>
  <c r="D1591"/>
  <c r="G1591"/>
  <c r="H1591"/>
  <c r="C1592"/>
  <c r="D1592"/>
  <c r="G1592"/>
  <c r="H1592"/>
  <c r="C1593"/>
  <c r="D1593"/>
  <c r="G1593"/>
  <c r="H1593"/>
  <c r="C1594"/>
  <c r="D1594"/>
  <c r="G1594"/>
  <c r="H1594"/>
  <c r="C1595"/>
  <c r="D1595"/>
  <c r="G1595"/>
  <c r="H1595"/>
  <c r="C1596"/>
  <c r="D1596"/>
  <c r="G1596"/>
  <c r="H1596"/>
  <c r="C1597"/>
  <c r="D1597"/>
  <c r="G1597"/>
  <c r="H1597"/>
  <c r="C1598"/>
  <c r="D1598"/>
  <c r="G1598"/>
  <c r="H1598"/>
  <c r="C1599"/>
  <c r="D1599"/>
  <c r="G1599"/>
  <c r="H1599"/>
  <c r="C1600"/>
  <c r="D1600"/>
  <c r="G1600"/>
  <c r="H1600"/>
  <c r="C1601"/>
  <c r="D1601"/>
  <c r="G1601"/>
  <c r="H1601"/>
  <c r="C1602"/>
  <c r="D1602"/>
  <c r="G1602"/>
  <c r="H1602"/>
  <c r="C1603"/>
  <c r="D1603"/>
  <c r="G1603"/>
  <c r="H1603"/>
  <c r="C1604"/>
  <c r="D1604"/>
  <c r="G1604"/>
  <c r="H1604"/>
  <c r="C1605"/>
  <c r="D1605"/>
  <c r="G1605"/>
  <c r="H1605"/>
  <c r="C1606"/>
  <c r="D1606"/>
  <c r="G1606"/>
  <c r="H1606"/>
  <c r="C1607"/>
  <c r="D1607"/>
  <c r="G1607"/>
  <c r="H1607"/>
  <c r="C1608"/>
  <c r="D1608"/>
  <c r="G1608"/>
  <c r="H1608"/>
  <c r="C1609"/>
  <c r="D1609"/>
  <c r="G1609"/>
  <c r="H1609"/>
  <c r="C1610"/>
  <c r="D1610"/>
  <c r="G1610"/>
  <c r="H1610"/>
  <c r="C1611"/>
  <c r="D1611"/>
  <c r="G1611"/>
  <c r="H1611"/>
  <c r="C1612"/>
  <c r="D1612"/>
  <c r="G1612"/>
  <c r="H1612"/>
  <c r="C1613"/>
  <c r="D1613"/>
  <c r="G1613"/>
  <c r="H1613"/>
  <c r="C1614"/>
  <c r="D1614"/>
  <c r="G1614"/>
  <c r="H1614"/>
  <c r="C1615"/>
  <c r="D1615"/>
  <c r="G1615"/>
  <c r="H1615"/>
  <c r="C1616"/>
  <c r="D1616"/>
  <c r="G1616"/>
  <c r="H1616"/>
  <c r="C1617"/>
  <c r="D1617"/>
  <c r="G1617"/>
  <c r="H1617"/>
  <c r="C1618"/>
  <c r="D1618"/>
  <c r="G1618"/>
  <c r="H1618"/>
  <c r="C1619"/>
  <c r="D1619"/>
  <c r="G1619"/>
  <c r="H1619"/>
  <c r="C1620"/>
  <c r="D1620"/>
  <c r="G1620"/>
  <c r="H1620"/>
  <c r="C1621"/>
  <c r="D1621"/>
  <c r="G1621"/>
  <c r="H1621"/>
  <c r="C1622"/>
  <c r="D1622"/>
  <c r="G1622"/>
  <c r="H1622"/>
  <c r="C1623"/>
  <c r="D1623"/>
  <c r="G1623"/>
  <c r="H1623"/>
  <c r="C1624"/>
  <c r="D1624"/>
  <c r="G1624"/>
  <c r="H1624"/>
  <c r="C1625"/>
  <c r="D1625"/>
  <c r="G1625"/>
  <c r="H1625"/>
  <c r="C1626"/>
  <c r="D1626"/>
  <c r="G1626"/>
  <c r="H1626"/>
  <c r="C1627"/>
  <c r="D1627"/>
  <c r="G1627"/>
  <c r="H1627"/>
  <c r="C1628"/>
  <c r="D1628"/>
  <c r="G1628"/>
  <c r="H1628"/>
  <c r="C1629"/>
  <c r="D1629"/>
  <c r="G1629"/>
  <c r="H1629"/>
  <c r="C1630"/>
  <c r="D1630"/>
  <c r="G1630"/>
  <c r="H1630"/>
  <c r="C1631"/>
  <c r="D1631"/>
  <c r="G1631"/>
  <c r="H1631"/>
  <c r="C1632"/>
  <c r="D1632"/>
  <c r="G1632"/>
  <c r="H1632"/>
  <c r="C1633"/>
  <c r="D1633"/>
  <c r="G1633"/>
  <c r="H1633"/>
  <c r="C1634"/>
  <c r="D1634"/>
  <c r="G1634"/>
  <c r="H1634"/>
  <c r="C1635"/>
  <c r="D1635"/>
  <c r="G1635"/>
  <c r="H1635"/>
  <c r="C1636"/>
  <c r="D1636"/>
  <c r="G1636"/>
  <c r="H1636"/>
  <c r="C1637"/>
  <c r="D1637"/>
  <c r="G1637"/>
  <c r="H1637"/>
  <c r="C1638"/>
  <c r="D1638"/>
  <c r="G1638"/>
  <c r="H1638"/>
  <c r="C1639"/>
  <c r="D1639"/>
  <c r="G1639"/>
  <c r="H1639"/>
  <c r="C1640"/>
  <c r="D1640"/>
  <c r="G1640"/>
  <c r="H1640"/>
  <c r="C1641"/>
  <c r="D1641"/>
  <c r="G1641"/>
  <c r="H1641"/>
  <c r="C1642"/>
  <c r="D1642"/>
  <c r="G1642"/>
  <c r="H1642"/>
  <c r="C1643"/>
  <c r="D1643"/>
  <c r="G1643"/>
  <c r="H1643"/>
  <c r="C1644"/>
  <c r="D1644"/>
  <c r="G1644"/>
  <c r="H1644"/>
  <c r="C1645"/>
  <c r="D1645"/>
  <c r="G1645"/>
  <c r="H1645"/>
  <c r="C1646"/>
  <c r="D1646"/>
  <c r="G1646"/>
  <c r="H1646"/>
  <c r="C1647"/>
  <c r="D1647"/>
  <c r="G1647"/>
  <c r="H1647"/>
  <c r="C1648"/>
  <c r="D1648"/>
  <c r="G1648"/>
  <c r="H1648"/>
  <c r="C1649"/>
  <c r="D1649"/>
  <c r="G1649"/>
  <c r="H1649"/>
  <c r="C1650"/>
  <c r="D1650"/>
  <c r="G1650"/>
  <c r="H1650"/>
  <c r="C1651"/>
  <c r="D1651"/>
  <c r="G1651"/>
  <c r="H1651"/>
  <c r="C1652"/>
  <c r="D1652"/>
  <c r="G1652"/>
  <c r="H1652"/>
  <c r="C1653"/>
  <c r="D1653"/>
  <c r="G1653"/>
  <c r="H1653"/>
  <c r="C1654"/>
  <c r="D1654"/>
  <c r="G1654"/>
  <c r="H1654"/>
  <c r="C1655"/>
  <c r="D1655"/>
  <c r="G1655"/>
  <c r="H1655"/>
  <c r="C1656"/>
  <c r="D1656"/>
  <c r="G1656"/>
  <c r="H1656"/>
  <c r="C1657"/>
  <c r="D1657"/>
  <c r="G1657"/>
  <c r="H1657"/>
  <c r="C1658"/>
  <c r="D1658"/>
  <c r="G1658"/>
  <c r="H1658"/>
  <c r="C1659"/>
  <c r="D1659"/>
  <c r="G1659"/>
  <c r="H1659"/>
  <c r="C1660"/>
  <c r="D1660"/>
  <c r="G1660"/>
  <c r="H1660"/>
  <c r="C1661"/>
  <c r="D1661"/>
  <c r="G1661"/>
  <c r="H1661"/>
  <c r="C1662"/>
  <c r="D1662"/>
  <c r="G1662"/>
  <c r="H1662"/>
  <c r="C1663"/>
  <c r="D1663"/>
  <c r="G1663"/>
  <c r="H1663"/>
  <c r="C1664"/>
  <c r="D1664"/>
  <c r="G1664"/>
  <c r="H1664"/>
  <c r="C1665"/>
  <c r="D1665"/>
  <c r="G1665"/>
  <c r="H1665"/>
  <c r="C1666"/>
  <c r="D1666"/>
  <c r="G1666"/>
  <c r="H1666"/>
  <c r="C1667"/>
  <c r="D1667"/>
  <c r="G1667"/>
  <c r="H1667"/>
  <c r="C1668"/>
  <c r="D1668"/>
  <c r="G1668"/>
  <c r="H1668"/>
  <c r="C1669"/>
  <c r="D1669"/>
  <c r="G1669"/>
  <c r="H1669"/>
  <c r="C1670"/>
  <c r="D1670"/>
  <c r="G1670"/>
  <c r="H1670"/>
  <c r="C1671"/>
  <c r="D1671"/>
  <c r="G1671"/>
  <c r="H1671"/>
  <c r="C1672"/>
  <c r="D1672"/>
  <c r="G1672"/>
  <c r="H1672"/>
  <c r="C1673"/>
  <c r="D1673"/>
  <c r="G1673"/>
  <c r="H1673"/>
  <c r="C1674"/>
  <c r="D1674"/>
  <c r="G1674"/>
  <c r="H1674"/>
  <c r="C1675"/>
  <c r="D1675"/>
  <c r="G1675"/>
  <c r="H1675"/>
  <c r="C1676"/>
  <c r="D1676"/>
  <c r="G1676"/>
  <c r="H1676"/>
  <c r="C1677"/>
  <c r="D1677"/>
  <c r="G1677"/>
  <c r="H1677"/>
  <c r="C1678"/>
  <c r="D1678"/>
  <c r="G1678"/>
  <c r="H1678"/>
  <c r="C1679"/>
  <c r="D1679"/>
  <c r="G1679"/>
  <c r="H1679"/>
  <c r="C1680"/>
  <c r="D1680"/>
  <c r="G1680"/>
  <c r="H1680"/>
  <c r="C1681"/>
  <c r="D1681"/>
  <c r="G1681"/>
  <c r="H1681"/>
  <c r="C1682"/>
  <c r="D1682"/>
  <c r="G1682"/>
  <c r="H1682"/>
  <c r="C1683"/>
  <c r="D1683"/>
  <c r="G1683"/>
  <c r="H1683"/>
  <c r="C1684"/>
  <c r="D1684"/>
  <c r="G1684"/>
  <c r="H1684"/>
  <c r="C1685"/>
  <c r="D1685"/>
  <c r="G1685"/>
  <c r="H1685"/>
  <c r="C1686"/>
  <c r="D1686"/>
  <c r="G1686"/>
  <c r="H1686"/>
  <c r="C1687"/>
  <c r="D1687"/>
  <c r="G1687"/>
  <c r="H1687"/>
  <c r="C1688"/>
  <c r="D1688"/>
  <c r="G1688"/>
  <c r="H1688"/>
  <c r="C1689"/>
  <c r="D1689"/>
  <c r="G1689"/>
  <c r="H1689"/>
  <c r="C1690"/>
  <c r="D1690"/>
  <c r="G1690"/>
  <c r="H1690"/>
  <c r="C1691"/>
  <c r="D1691"/>
  <c r="G1691"/>
  <c r="H1691"/>
  <c r="C1692"/>
  <c r="D1692"/>
  <c r="G1692"/>
  <c r="H1692"/>
  <c r="C1693"/>
  <c r="D1693"/>
  <c r="G1693"/>
  <c r="H1693"/>
  <c r="C1694"/>
  <c r="D1694"/>
  <c r="G1694"/>
  <c r="H1694"/>
  <c r="C1695"/>
  <c r="D1695"/>
  <c r="G1695"/>
  <c r="H1695"/>
  <c r="C1696"/>
  <c r="D1696"/>
  <c r="G1696"/>
  <c r="H1696"/>
  <c r="C1697"/>
  <c r="D1697"/>
  <c r="G1697"/>
  <c r="H1697"/>
  <c r="C1698"/>
  <c r="D1698"/>
  <c r="G1698"/>
  <c r="H1698"/>
  <c r="C1699"/>
  <c r="D1699"/>
  <c r="G1699"/>
  <c r="H1699"/>
  <c r="C1700"/>
  <c r="D1700"/>
  <c r="G1700"/>
  <c r="H1700"/>
  <c r="C1701"/>
  <c r="D1701"/>
  <c r="G1701"/>
  <c r="H1701"/>
  <c r="C1702"/>
  <c r="D1702"/>
  <c r="G1702"/>
  <c r="H1702"/>
  <c r="C1703"/>
  <c r="D1703"/>
  <c r="G1703"/>
  <c r="H1703"/>
  <c r="C1704"/>
  <c r="D1704"/>
  <c r="G1704"/>
  <c r="H1704"/>
  <c r="C1705"/>
  <c r="D1705"/>
  <c r="G1705"/>
  <c r="H1705"/>
  <c r="C1706"/>
  <c r="D1706"/>
  <c r="G1706"/>
  <c r="H1706"/>
  <c r="C1707"/>
  <c r="D1707"/>
  <c r="G1707"/>
  <c r="H1707"/>
  <c r="C1708"/>
  <c r="D1708"/>
  <c r="G1708"/>
  <c r="H1708"/>
  <c r="C1709"/>
  <c r="D1709"/>
  <c r="G1709"/>
  <c r="H1709"/>
  <c r="C1710"/>
  <c r="D1710"/>
  <c r="G1710"/>
  <c r="H1710"/>
  <c r="C1711"/>
  <c r="D1711"/>
  <c r="G1711"/>
  <c r="H1711"/>
  <c r="C1712"/>
  <c r="D1712"/>
  <c r="G1712"/>
  <c r="H1712"/>
  <c r="C1713"/>
  <c r="D1713"/>
  <c r="G1713"/>
  <c r="H1713"/>
  <c r="C1714"/>
  <c r="D1714"/>
  <c r="G1714"/>
  <c r="H1714"/>
  <c r="C1715"/>
  <c r="D1715"/>
  <c r="G1715"/>
  <c r="H1715"/>
  <c r="C1716"/>
  <c r="D1716"/>
  <c r="G1716"/>
  <c r="H1716"/>
  <c r="C1717"/>
  <c r="D1717"/>
  <c r="G1717"/>
  <c r="H1717"/>
  <c r="C1718"/>
  <c r="D1718"/>
  <c r="G1718"/>
  <c r="H1718"/>
  <c r="C1719"/>
  <c r="D1719"/>
  <c r="G1719"/>
  <c r="H1719"/>
  <c r="C1720"/>
  <c r="D1720"/>
  <c r="G1720"/>
  <c r="H1720"/>
  <c r="C1721"/>
  <c r="D1721"/>
  <c r="G1721"/>
  <c r="H1721"/>
  <c r="C1722"/>
  <c r="D1722"/>
  <c r="G1722"/>
  <c r="H1722"/>
  <c r="C1723"/>
  <c r="D1723"/>
  <c r="G1723"/>
  <c r="H1723"/>
  <c r="C1724"/>
  <c r="D1724"/>
  <c r="G1724"/>
  <c r="H1724"/>
  <c r="C1725"/>
  <c r="D1725"/>
  <c r="G1725"/>
  <c r="H1725"/>
  <c r="C1726"/>
  <c r="D1726"/>
  <c r="G1726"/>
  <c r="H1726"/>
  <c r="C1727"/>
  <c r="D1727"/>
  <c r="G1727"/>
  <c r="H1727"/>
  <c r="C1728"/>
  <c r="D1728"/>
  <c r="G1728"/>
  <c r="H1728"/>
  <c r="C1729"/>
  <c r="D1729"/>
  <c r="G1729"/>
  <c r="H1729"/>
  <c r="C1730"/>
  <c r="D1730"/>
  <c r="G1730"/>
  <c r="H1730"/>
  <c r="C1731"/>
  <c r="D1731"/>
  <c r="G1731"/>
  <c r="H1731"/>
  <c r="C1732"/>
  <c r="D1732"/>
  <c r="G1732"/>
  <c r="H1732"/>
  <c r="C1733"/>
  <c r="D1733"/>
  <c r="G1733"/>
  <c r="H1733"/>
  <c r="C1734"/>
  <c r="D1734"/>
  <c r="G1734"/>
  <c r="H1734"/>
  <c r="C1735"/>
  <c r="D1735"/>
  <c r="G1735"/>
  <c r="H1735"/>
  <c r="C1736"/>
  <c r="D1736"/>
  <c r="G1736"/>
  <c r="H1736"/>
  <c r="C1737"/>
  <c r="D1737"/>
  <c r="G1737"/>
  <c r="H1737"/>
  <c r="C1738"/>
  <c r="D1738"/>
  <c r="G1738"/>
  <c r="H1738"/>
  <c r="C1739"/>
  <c r="D1739"/>
  <c r="G1739"/>
  <c r="H1739"/>
  <c r="C1740"/>
  <c r="D1740"/>
  <c r="G1740"/>
  <c r="H1740"/>
  <c r="C1741"/>
  <c r="D1741"/>
  <c r="G1741"/>
  <c r="H1741"/>
  <c r="C1742"/>
  <c r="D1742"/>
  <c r="G1742"/>
  <c r="H1742"/>
  <c r="C1743"/>
  <c r="D1743"/>
  <c r="G1743"/>
  <c r="H1743"/>
  <c r="C1744"/>
  <c r="D1744"/>
  <c r="G1744"/>
  <c r="H1744"/>
  <c r="C1745"/>
  <c r="D1745"/>
  <c r="G1745"/>
  <c r="H1745"/>
  <c r="C1746"/>
  <c r="D1746"/>
  <c r="G1746"/>
  <c r="H1746"/>
  <c r="C1747"/>
  <c r="D1747"/>
  <c r="G1747"/>
  <c r="H1747"/>
  <c r="C1748"/>
  <c r="D1748"/>
  <c r="G1748"/>
  <c r="H1748"/>
  <c r="C1749"/>
  <c r="D1749"/>
  <c r="G1749"/>
  <c r="H1749"/>
  <c r="C1750"/>
  <c r="D1750"/>
  <c r="G1750"/>
  <c r="H1750"/>
  <c r="C1751"/>
  <c r="D1751"/>
  <c r="G1751"/>
  <c r="H1751"/>
  <c r="C1752"/>
  <c r="D1752"/>
  <c r="G1752"/>
  <c r="H1752"/>
  <c r="C1753"/>
  <c r="D1753"/>
  <c r="G1753"/>
  <c r="H1753"/>
  <c r="C1754"/>
  <c r="D1754"/>
  <c r="G1754"/>
  <c r="H1754"/>
  <c r="C1755"/>
  <c r="D1755"/>
  <c r="G1755"/>
  <c r="H1755"/>
  <c r="C1756"/>
  <c r="D1756"/>
  <c r="G1756"/>
  <c r="H1756"/>
  <c r="C1757"/>
  <c r="D1757"/>
  <c r="G1757"/>
  <c r="H1757"/>
  <c r="C1758"/>
  <c r="D1758"/>
  <c r="G1758"/>
  <c r="H1758"/>
  <c r="C1759"/>
  <c r="D1759"/>
  <c r="G1759"/>
  <c r="H1759"/>
  <c r="C1760"/>
  <c r="D1760"/>
  <c r="G1760"/>
  <c r="H1760"/>
  <c r="C1761"/>
  <c r="D1761"/>
  <c r="G1761"/>
  <c r="H1761"/>
  <c r="C1762"/>
  <c r="D1762"/>
  <c r="G1762"/>
  <c r="H1762"/>
  <c r="C1763"/>
  <c r="D1763"/>
  <c r="G1763"/>
  <c r="H1763"/>
  <c r="C1764"/>
  <c r="D1764"/>
  <c r="G1764"/>
  <c r="H1764"/>
  <c r="C1765"/>
  <c r="D1765"/>
  <c r="G1765"/>
  <c r="H1765"/>
  <c r="C1766"/>
  <c r="D1766"/>
  <c r="G1766"/>
  <c r="H1766"/>
  <c r="C1767"/>
  <c r="D1767"/>
  <c r="G1767"/>
  <c r="H1767"/>
  <c r="C1768"/>
  <c r="D1768"/>
  <c r="G1768"/>
  <c r="H1768"/>
  <c r="C1769"/>
  <c r="D1769"/>
  <c r="G1769"/>
  <c r="H1769"/>
  <c r="C1770"/>
  <c r="D1770"/>
  <c r="G1770"/>
  <c r="H1770"/>
  <c r="C1771"/>
  <c r="D1771"/>
  <c r="G1771"/>
  <c r="H1771"/>
  <c r="C1772"/>
  <c r="D1772"/>
  <c r="G1772"/>
  <c r="H1772"/>
  <c r="C1773"/>
  <c r="D1773"/>
  <c r="G1773"/>
  <c r="H1773"/>
  <c r="C1774"/>
  <c r="D1774"/>
  <c r="G1774"/>
  <c r="H1774"/>
  <c r="C1775"/>
  <c r="D1775"/>
  <c r="G1775"/>
  <c r="H1775"/>
  <c r="C1776"/>
  <c r="D1776"/>
  <c r="G1776"/>
  <c r="H1776"/>
  <c r="C1777"/>
  <c r="D1777"/>
  <c r="G1777"/>
  <c r="H1777"/>
  <c r="C1778"/>
  <c r="D1778"/>
  <c r="G1778"/>
  <c r="H1778"/>
  <c r="C1779"/>
  <c r="D1779"/>
  <c r="G1779"/>
  <c r="H1779"/>
  <c r="C1780"/>
  <c r="D1780"/>
  <c r="G1780"/>
  <c r="H1780"/>
  <c r="C1781"/>
  <c r="D1781"/>
  <c r="G1781"/>
  <c r="H1781"/>
  <c r="C1782"/>
  <c r="D1782"/>
  <c r="G1782"/>
  <c r="H1782"/>
  <c r="C1783"/>
  <c r="D1783"/>
  <c r="G1783"/>
  <c r="H1783"/>
  <c r="C1784"/>
  <c r="D1784"/>
  <c r="G1784"/>
  <c r="H1784"/>
  <c r="C1785"/>
  <c r="D1785"/>
  <c r="G1785"/>
  <c r="H1785"/>
  <c r="C1786"/>
  <c r="D1786"/>
  <c r="G1786"/>
  <c r="H1786"/>
  <c r="C1787"/>
  <c r="D1787"/>
  <c r="G1787"/>
  <c r="H1787"/>
  <c r="C1788"/>
  <c r="D1788"/>
  <c r="G1788"/>
  <c r="H1788"/>
  <c r="C1789"/>
  <c r="D1789"/>
  <c r="G1789"/>
  <c r="H1789"/>
  <c r="C1790"/>
  <c r="D1790"/>
  <c r="G1790"/>
  <c r="H1790"/>
  <c r="C1791"/>
  <c r="D1791"/>
  <c r="G1791"/>
  <c r="H1791"/>
  <c r="C1792"/>
  <c r="D1792"/>
  <c r="G1792"/>
  <c r="H1792"/>
  <c r="C1793"/>
  <c r="D1793"/>
  <c r="G1793"/>
  <c r="H1793"/>
  <c r="C1794"/>
  <c r="D1794"/>
  <c r="G1794"/>
  <c r="H1794"/>
  <c r="C1795"/>
  <c r="D1795"/>
  <c r="G1795"/>
  <c r="H1795"/>
  <c r="C1796"/>
  <c r="D1796"/>
  <c r="G1796"/>
  <c r="H1796"/>
  <c r="C1797"/>
  <c r="D1797"/>
  <c r="G1797"/>
  <c r="H1797"/>
  <c r="C1798"/>
  <c r="D1798"/>
  <c r="G1798"/>
  <c r="H1798"/>
  <c r="C1799"/>
  <c r="D1799"/>
  <c r="G1799"/>
  <c r="H1799"/>
  <c r="C1800"/>
  <c r="D1800"/>
  <c r="G1800"/>
  <c r="H1800"/>
  <c r="C1801"/>
  <c r="D1801"/>
  <c r="G1801"/>
  <c r="H1801"/>
  <c r="C1802"/>
  <c r="D1802"/>
  <c r="G1802"/>
  <c r="H1802"/>
  <c r="C1803"/>
  <c r="D1803"/>
  <c r="G1803"/>
  <c r="H1803"/>
  <c r="C1804"/>
  <c r="D1804"/>
  <c r="G1804"/>
  <c r="H1804"/>
  <c r="C1805"/>
  <c r="D1805"/>
  <c r="G1805"/>
  <c r="H1805"/>
  <c r="C1806"/>
  <c r="D1806"/>
  <c r="G1806"/>
  <c r="H1806"/>
  <c r="C1807"/>
  <c r="D1807"/>
  <c r="G1807"/>
  <c r="H1807"/>
  <c r="C1808"/>
  <c r="D1808"/>
  <c r="G1808"/>
  <c r="H1808"/>
  <c r="C1809"/>
  <c r="D1809"/>
  <c r="G1809"/>
  <c r="H1809"/>
  <c r="C1810"/>
  <c r="D1810"/>
  <c r="G1810"/>
  <c r="H1810"/>
  <c r="C1811"/>
  <c r="D1811"/>
  <c r="G1811"/>
  <c r="H1811"/>
  <c r="C1812"/>
  <c r="D1812"/>
  <c r="G1812"/>
  <c r="H1812"/>
  <c r="C1813"/>
  <c r="D1813"/>
  <c r="G1813"/>
  <c r="H1813"/>
  <c r="C1814"/>
  <c r="D1814"/>
  <c r="G1814"/>
  <c r="H1814"/>
  <c r="C1815"/>
  <c r="D1815"/>
  <c r="G1815"/>
  <c r="H1815"/>
  <c r="C1816"/>
  <c r="D1816"/>
  <c r="G1816"/>
  <c r="H1816"/>
  <c r="C1817"/>
  <c r="D1817"/>
  <c r="G1817"/>
  <c r="H1817"/>
  <c r="C1818"/>
  <c r="D1818"/>
  <c r="G1818"/>
  <c r="H1818"/>
  <c r="C1819"/>
  <c r="D1819"/>
  <c r="G1819"/>
  <c r="H1819"/>
  <c r="C1820"/>
  <c r="D1820"/>
  <c r="G1820"/>
  <c r="H1820"/>
  <c r="C1821"/>
  <c r="D1821"/>
  <c r="G1821"/>
  <c r="H1821"/>
  <c r="C1822"/>
  <c r="D1822"/>
  <c r="G1822"/>
  <c r="H1822"/>
  <c r="C1823"/>
  <c r="D1823"/>
  <c r="G1823"/>
  <c r="H1823"/>
  <c r="C1824"/>
  <c r="D1824"/>
  <c r="G1824"/>
  <c r="H1824"/>
  <c r="C1825"/>
  <c r="D1825"/>
  <c r="G1825"/>
  <c r="H1825"/>
  <c r="C1826"/>
  <c r="D1826"/>
  <c r="G1826"/>
  <c r="H1826"/>
  <c r="C1827"/>
  <c r="D1827"/>
  <c r="G1827"/>
  <c r="H1827"/>
  <c r="C1828"/>
  <c r="D1828"/>
  <c r="G1828"/>
  <c r="H1828"/>
  <c r="C1829"/>
  <c r="D1829"/>
  <c r="G1829"/>
  <c r="H1829"/>
  <c r="C1830"/>
  <c r="D1830"/>
  <c r="G1830"/>
  <c r="H1830"/>
  <c r="C1831"/>
  <c r="D1831"/>
  <c r="G1831"/>
  <c r="H1831"/>
  <c r="C1832"/>
  <c r="D1832"/>
  <c r="G1832"/>
  <c r="H1832"/>
  <c r="C1833"/>
  <c r="D1833"/>
  <c r="G1833"/>
  <c r="H1833"/>
  <c r="C1834"/>
  <c r="D1834"/>
  <c r="G1834"/>
  <c r="H1834"/>
  <c r="C1835"/>
  <c r="D1835"/>
  <c r="G1835"/>
  <c r="H1835"/>
  <c r="C1836"/>
  <c r="D1836"/>
  <c r="G1836"/>
  <c r="H1836"/>
  <c r="C1837"/>
  <c r="D1837"/>
  <c r="G1837"/>
  <c r="H1837"/>
  <c r="C1838"/>
  <c r="D1838"/>
  <c r="G1838"/>
  <c r="H1838"/>
  <c r="C1839"/>
  <c r="D1839"/>
  <c r="G1839"/>
  <c r="H1839"/>
  <c r="C1840"/>
  <c r="D1840"/>
  <c r="G1840"/>
  <c r="H1840"/>
  <c r="C1841"/>
  <c r="D1841"/>
  <c r="G1841"/>
  <c r="H1841"/>
  <c r="C1842"/>
  <c r="D1842"/>
  <c r="G1842"/>
  <c r="H1842"/>
  <c r="C1843"/>
  <c r="D1843"/>
  <c r="G1843"/>
  <c r="H1843"/>
  <c r="C1844"/>
  <c r="D1844"/>
  <c r="G1844"/>
  <c r="H1844"/>
  <c r="C1845"/>
  <c r="D1845"/>
  <c r="G1845"/>
  <c r="H1845"/>
  <c r="C1846"/>
  <c r="D1846"/>
  <c r="G1846"/>
  <c r="H1846"/>
  <c r="C1847"/>
  <c r="D1847"/>
  <c r="G1847"/>
  <c r="H1847"/>
  <c r="C1848"/>
  <c r="D1848"/>
  <c r="G1848"/>
  <c r="H1848"/>
  <c r="C1849"/>
  <c r="D1849"/>
  <c r="G1849"/>
  <c r="H1849"/>
  <c r="C1850"/>
  <c r="D1850"/>
  <c r="G1850"/>
  <c r="H1850"/>
  <c r="C1851"/>
  <c r="D1851"/>
  <c r="G1851"/>
  <c r="H1851"/>
  <c r="C1852"/>
  <c r="D1852"/>
  <c r="G1852"/>
  <c r="H1852"/>
  <c r="C1853"/>
  <c r="D1853"/>
  <c r="G1853"/>
  <c r="H1853"/>
  <c r="C1854"/>
  <c r="D1854"/>
  <c r="G1854"/>
  <c r="H1854"/>
  <c r="C1855"/>
  <c r="D1855"/>
  <c r="G1855"/>
  <c r="H1855"/>
  <c r="C1856"/>
  <c r="D1856"/>
  <c r="G1856"/>
  <c r="H1856"/>
  <c r="C1857"/>
  <c r="D1857"/>
  <c r="G1857"/>
  <c r="H1857"/>
  <c r="C1858"/>
  <c r="D1858"/>
  <c r="G1858"/>
  <c r="H1858"/>
  <c r="C1859"/>
  <c r="D1859"/>
  <c r="G1859"/>
  <c r="H1859"/>
  <c r="C1860"/>
  <c r="D1860"/>
  <c r="G1860"/>
  <c r="H1860"/>
  <c r="C1861"/>
  <c r="D1861"/>
  <c r="G1861"/>
  <c r="H1861"/>
  <c r="C1862"/>
  <c r="D1862"/>
  <c r="G1862"/>
  <c r="H1862"/>
  <c r="C1863"/>
  <c r="D1863"/>
  <c r="G1863"/>
  <c r="H1863"/>
  <c r="C1864"/>
  <c r="D1864"/>
  <c r="G1864"/>
  <c r="H1864"/>
  <c r="C1865"/>
  <c r="D1865"/>
  <c r="G1865"/>
  <c r="H1865"/>
  <c r="C1866"/>
  <c r="D1866"/>
  <c r="G1866"/>
  <c r="H1866"/>
  <c r="C1867"/>
  <c r="D1867"/>
  <c r="G1867"/>
  <c r="H1867"/>
  <c r="C1868"/>
  <c r="D1868"/>
  <c r="G1868"/>
  <c r="H1868"/>
  <c r="C1869"/>
  <c r="D1869"/>
  <c r="G1869"/>
  <c r="H1869"/>
  <c r="C1870"/>
  <c r="D1870"/>
  <c r="G1870"/>
  <c r="H1870"/>
  <c r="C1871"/>
  <c r="D1871"/>
  <c r="G1871"/>
  <c r="H1871"/>
  <c r="C1872"/>
  <c r="D1872"/>
  <c r="G1872"/>
  <c r="H1872"/>
  <c r="C1873"/>
  <c r="D1873"/>
  <c r="G1873"/>
  <c r="H1873"/>
  <c r="C1874"/>
  <c r="D1874"/>
  <c r="G1874"/>
  <c r="H1874"/>
  <c r="C1875"/>
  <c r="D1875"/>
  <c r="G1875"/>
  <c r="H1875"/>
  <c r="C1876"/>
  <c r="D1876"/>
  <c r="G1876"/>
  <c r="H1876"/>
  <c r="C1877"/>
  <c r="D1877"/>
  <c r="G1877"/>
  <c r="H1877"/>
  <c r="C1878"/>
  <c r="D1878"/>
  <c r="G1878"/>
  <c r="H1878"/>
  <c r="C1879"/>
  <c r="D1879"/>
  <c r="G1879"/>
  <c r="H1879"/>
  <c r="C1880"/>
  <c r="D1880"/>
  <c r="G1880"/>
  <c r="H1880"/>
  <c r="C1881"/>
  <c r="D1881"/>
  <c r="G1881"/>
  <c r="H1881"/>
  <c r="C1882"/>
  <c r="D1882"/>
  <c r="G1882"/>
  <c r="H1882"/>
  <c r="C1883"/>
  <c r="D1883"/>
  <c r="G1883"/>
  <c r="H1883"/>
  <c r="C1884"/>
  <c r="D1884"/>
  <c r="G1884"/>
  <c r="H1884"/>
  <c r="C1885"/>
  <c r="D1885"/>
  <c r="G1885"/>
  <c r="H1885"/>
  <c r="C1886"/>
  <c r="D1886"/>
  <c r="G1886"/>
  <c r="H1886"/>
  <c r="C1887"/>
  <c r="D1887"/>
  <c r="G1887"/>
  <c r="H1887"/>
  <c r="C1888"/>
  <c r="D1888"/>
  <c r="G1888"/>
  <c r="H1888"/>
  <c r="C1889"/>
  <c r="D1889"/>
  <c r="G1889"/>
  <c r="H1889"/>
  <c r="C1890"/>
  <c r="D1890"/>
  <c r="G1890"/>
  <c r="H1890"/>
  <c r="C1891"/>
  <c r="D1891"/>
  <c r="G1891"/>
  <c r="H1891"/>
  <c r="C1892"/>
  <c r="D1892"/>
  <c r="G1892"/>
  <c r="H1892"/>
  <c r="C1893"/>
  <c r="D1893"/>
  <c r="G1893"/>
  <c r="H1893"/>
  <c r="C1894"/>
  <c r="D1894"/>
  <c r="G1894"/>
  <c r="H1894"/>
  <c r="C1895"/>
  <c r="D1895"/>
  <c r="G1895"/>
  <c r="H1895"/>
  <c r="C1896"/>
  <c r="D1896"/>
  <c r="G1896"/>
  <c r="H1896"/>
  <c r="C1897"/>
  <c r="D1897"/>
  <c r="G1897"/>
  <c r="H1897"/>
  <c r="C1898"/>
  <c r="D1898"/>
  <c r="G1898"/>
  <c r="H1898"/>
  <c r="C1899"/>
  <c r="D1899"/>
  <c r="G1899"/>
  <c r="H1899"/>
  <c r="C1900"/>
  <c r="D1900"/>
  <c r="G1900"/>
  <c r="H1900"/>
  <c r="C1901"/>
  <c r="D1901"/>
  <c r="G1901"/>
  <c r="H1901"/>
  <c r="C1902"/>
  <c r="D1902"/>
  <c r="G1902"/>
  <c r="H1902"/>
  <c r="C1903"/>
  <c r="D1903"/>
  <c r="G1903"/>
  <c r="H1903"/>
  <c r="C1904"/>
  <c r="D1904"/>
  <c r="G1904"/>
  <c r="H1904"/>
  <c r="C1905"/>
  <c r="D1905"/>
  <c r="G1905"/>
  <c r="H1905"/>
  <c r="C1906"/>
  <c r="D1906"/>
  <c r="G1906"/>
  <c r="H1906"/>
  <c r="C1907"/>
  <c r="D1907"/>
  <c r="G1907"/>
  <c r="H1907"/>
  <c r="C1908"/>
  <c r="D1908"/>
  <c r="G1908"/>
  <c r="H1908"/>
  <c r="C1909"/>
  <c r="D1909"/>
  <c r="G1909"/>
  <c r="H1909"/>
  <c r="C1910"/>
  <c r="D1910"/>
  <c r="G1910"/>
  <c r="H1910"/>
  <c r="C1911"/>
  <c r="D1911"/>
  <c r="G1911"/>
  <c r="H1911"/>
  <c r="C1912"/>
  <c r="D1912"/>
  <c r="G1912"/>
  <c r="H1912"/>
  <c r="C1913"/>
  <c r="D1913"/>
  <c r="G1913"/>
  <c r="H1913"/>
  <c r="C1914"/>
  <c r="D1914"/>
  <c r="G1914"/>
  <c r="H1914"/>
  <c r="C1915"/>
  <c r="D1915"/>
  <c r="G1915"/>
  <c r="H1915"/>
  <c r="C1916"/>
  <c r="D1916"/>
  <c r="G1916"/>
  <c r="H1916"/>
  <c r="C1917"/>
  <c r="D1917"/>
  <c r="G1917"/>
  <c r="H1917"/>
  <c r="C1918"/>
  <c r="D1918"/>
  <c r="G1918"/>
  <c r="H1918"/>
  <c r="C1919"/>
  <c r="D1919"/>
  <c r="G1919"/>
  <c r="H1919"/>
  <c r="C1920"/>
  <c r="D1920"/>
  <c r="G1920"/>
  <c r="H1920"/>
  <c r="C1921"/>
  <c r="D1921"/>
  <c r="G1921"/>
  <c r="H1921"/>
  <c r="C1922"/>
  <c r="D1922"/>
  <c r="G1922"/>
  <c r="H1922"/>
  <c r="C1923"/>
  <c r="D1923"/>
  <c r="G1923"/>
  <c r="H1923"/>
  <c r="C1924"/>
  <c r="D1924"/>
  <c r="G1924"/>
  <c r="H1924"/>
  <c r="C1925"/>
  <c r="D1925"/>
  <c r="G1925"/>
  <c r="H1925"/>
  <c r="C1926"/>
  <c r="D1926"/>
  <c r="G1926"/>
  <c r="H1926"/>
  <c r="C1927"/>
  <c r="D1927"/>
  <c r="G1927"/>
  <c r="H1927"/>
  <c r="C1928"/>
  <c r="D1928"/>
  <c r="G1928"/>
  <c r="H1928"/>
  <c r="C1929"/>
  <c r="D1929"/>
  <c r="G1929"/>
  <c r="H1929"/>
  <c r="C1930"/>
  <c r="D1930"/>
  <c r="G1930"/>
  <c r="H1930"/>
  <c r="C1931"/>
  <c r="D1931"/>
  <c r="G1931"/>
  <c r="H1931"/>
  <c r="C1932"/>
  <c r="D1932"/>
  <c r="G1932"/>
  <c r="H1932"/>
  <c r="C1933"/>
  <c r="D1933"/>
  <c r="G1933"/>
  <c r="H1933"/>
  <c r="C1934"/>
  <c r="D1934"/>
  <c r="G1934"/>
  <c r="H1934"/>
  <c r="C1935"/>
  <c r="D1935"/>
  <c r="G1935"/>
  <c r="H1935"/>
  <c r="C1936"/>
  <c r="D1936"/>
  <c r="G1936"/>
  <c r="H1936"/>
  <c r="C1937"/>
  <c r="D1937"/>
  <c r="G1937"/>
  <c r="H1937"/>
  <c r="C1938"/>
  <c r="D1938"/>
  <c r="G1938"/>
  <c r="H1938"/>
  <c r="C1939"/>
  <c r="D1939"/>
  <c r="G1939"/>
  <c r="H1939"/>
  <c r="C1940"/>
  <c r="D1940"/>
  <c r="G1940"/>
  <c r="H1940"/>
  <c r="C1941"/>
  <c r="D1941"/>
  <c r="G1941"/>
  <c r="H1941"/>
  <c r="C1942"/>
  <c r="D1942"/>
  <c r="G1942"/>
  <c r="H1942"/>
  <c r="C1943"/>
  <c r="D1943"/>
  <c r="G1943"/>
  <c r="H1943"/>
  <c r="C1944"/>
  <c r="D1944"/>
  <c r="G1944"/>
  <c r="H1944"/>
  <c r="C1945"/>
  <c r="D1945"/>
  <c r="G1945"/>
  <c r="H1945"/>
  <c r="C1946"/>
  <c r="D1946"/>
  <c r="G1946"/>
  <c r="H1946"/>
  <c r="C1947"/>
  <c r="D1947"/>
  <c r="G1947"/>
  <c r="H1947"/>
  <c r="C1948"/>
  <c r="D1948"/>
  <c r="G1948"/>
  <c r="H1948"/>
  <c r="C1949"/>
  <c r="D1949"/>
  <c r="G1949"/>
  <c r="H1949"/>
  <c r="C1950"/>
  <c r="D1950"/>
  <c r="G1950"/>
  <c r="H1950"/>
  <c r="C1951"/>
  <c r="D1951"/>
  <c r="G1951"/>
  <c r="H1951"/>
  <c r="C1952"/>
  <c r="D1952"/>
  <c r="G1952"/>
  <c r="H1952"/>
  <c r="C1953"/>
  <c r="D1953"/>
  <c r="G1953"/>
  <c r="H1953"/>
  <c r="C1954"/>
  <c r="D1954"/>
  <c r="G1954"/>
  <c r="H1954"/>
  <c r="C1955"/>
  <c r="D1955"/>
  <c r="G1955"/>
  <c r="H1955"/>
  <c r="C1956"/>
  <c r="D1956"/>
  <c r="G1956"/>
  <c r="H1956"/>
  <c r="C1957"/>
  <c r="D1957"/>
  <c r="G1957"/>
  <c r="H1957"/>
  <c r="C1958"/>
  <c r="D1958"/>
  <c r="G1958"/>
  <c r="H1958"/>
  <c r="C1959"/>
  <c r="D1959"/>
  <c r="G1959"/>
  <c r="H1959"/>
  <c r="C1960"/>
  <c r="D1960"/>
  <c r="G1960"/>
  <c r="H1960"/>
  <c r="C1961"/>
  <c r="D1961"/>
  <c r="G1961"/>
  <c r="H1961"/>
  <c r="C1962"/>
  <c r="D1962"/>
  <c r="G1962"/>
  <c r="H1962"/>
  <c r="C1963"/>
  <c r="D1963"/>
  <c r="G1963"/>
  <c r="H1963"/>
  <c r="C1964"/>
  <c r="D1964"/>
  <c r="G1964"/>
  <c r="H1964"/>
  <c r="C1965"/>
  <c r="D1965"/>
  <c r="G1965"/>
  <c r="H1965"/>
  <c r="C1966"/>
  <c r="D1966"/>
  <c r="G1966"/>
  <c r="H1966"/>
  <c r="C1967"/>
  <c r="D1967"/>
  <c r="G1967"/>
  <c r="H1967"/>
  <c r="C1968"/>
  <c r="D1968"/>
  <c r="G1968"/>
  <c r="H1968"/>
  <c r="C1969"/>
  <c r="D1969"/>
  <c r="G1969"/>
  <c r="H1969"/>
  <c r="C1970"/>
  <c r="D1970"/>
  <c r="G1970"/>
  <c r="H1970"/>
  <c r="C1971"/>
  <c r="D1971"/>
  <c r="G1971"/>
  <c r="H1971"/>
  <c r="C1972"/>
  <c r="D1972"/>
  <c r="G1972"/>
  <c r="H1972"/>
  <c r="C1973"/>
  <c r="D1973"/>
  <c r="G1973"/>
  <c r="H1973"/>
  <c r="C1974"/>
  <c r="D1974"/>
  <c r="G1974"/>
  <c r="H1974"/>
  <c r="C1975"/>
  <c r="D1975"/>
  <c r="G1975"/>
  <c r="H1975"/>
  <c r="C1976"/>
  <c r="D1976"/>
  <c r="G1976"/>
  <c r="H1976"/>
  <c r="C1977"/>
  <c r="D1977"/>
  <c r="G1977"/>
  <c r="H1977"/>
  <c r="C1978"/>
  <c r="D1978"/>
  <c r="G1978"/>
  <c r="H1978"/>
  <c r="C1979"/>
  <c r="D1979"/>
  <c r="G1979"/>
  <c r="H1979"/>
  <c r="C1980"/>
  <c r="D1980"/>
  <c r="G1980"/>
  <c r="H1980"/>
  <c r="C1981"/>
  <c r="D1981"/>
  <c r="G1981"/>
  <c r="H1981"/>
  <c r="C1982"/>
  <c r="D1982"/>
  <c r="G1982"/>
  <c r="H1982"/>
  <c r="C1983"/>
  <c r="D1983"/>
  <c r="G1983"/>
  <c r="H1983"/>
  <c r="C1984"/>
  <c r="D1984"/>
  <c r="G1984"/>
  <c r="H1984"/>
  <c r="C1985"/>
  <c r="D1985"/>
  <c r="G1985"/>
  <c r="H1985"/>
  <c r="C1986"/>
  <c r="D1986"/>
  <c r="G1986"/>
  <c r="H1986"/>
  <c r="C1987"/>
  <c r="D1987"/>
  <c r="G1987"/>
  <c r="H1987"/>
  <c r="C1988"/>
  <c r="D1988"/>
  <c r="G1988"/>
  <c r="H1988"/>
  <c r="C1989"/>
  <c r="D1989"/>
  <c r="G1989"/>
  <c r="H1989"/>
  <c r="C1990"/>
  <c r="D1990"/>
  <c r="G1990"/>
  <c r="H1990"/>
  <c r="C1991"/>
  <c r="D1991"/>
  <c r="G1991"/>
  <c r="H1991"/>
  <c r="C1992"/>
  <c r="D1992"/>
  <c r="G1992"/>
  <c r="H1992"/>
  <c r="C1993"/>
  <c r="D1993"/>
  <c r="G1993"/>
  <c r="H1993"/>
  <c r="C1994"/>
  <c r="D1994"/>
  <c r="G1994"/>
  <c r="H1994"/>
  <c r="C1995"/>
  <c r="D1995"/>
  <c r="G1995"/>
  <c r="H1995"/>
  <c r="C1996"/>
  <c r="D1996"/>
  <c r="G1996"/>
  <c r="H1996"/>
  <c r="C1997"/>
  <c r="D1997"/>
  <c r="G1997"/>
  <c r="H1997"/>
  <c r="C1998"/>
  <c r="D1998"/>
  <c r="G1998"/>
  <c r="H1998"/>
  <c r="C1999"/>
  <c r="D1999"/>
  <c r="G1999"/>
  <c r="H1999"/>
  <c r="C2000"/>
  <c r="D2000"/>
  <c r="G2000"/>
  <c r="H2000"/>
  <c r="C2001"/>
  <c r="D2001"/>
  <c r="G2001"/>
  <c r="H2001"/>
  <c r="C2002"/>
  <c r="D2002"/>
  <c r="G2002"/>
  <c r="H2002"/>
  <c r="C2003"/>
  <c r="D2003"/>
  <c r="G2003"/>
  <c r="H2003"/>
  <c r="C2004"/>
  <c r="D2004"/>
  <c r="G2004"/>
  <c r="H2004"/>
  <c r="C2005"/>
  <c r="D2005"/>
  <c r="G2005"/>
  <c r="H2005"/>
  <c r="C2006"/>
  <c r="D2006"/>
  <c r="G2006"/>
  <c r="H2006"/>
  <c r="C2007"/>
  <c r="D2007"/>
  <c r="G2007"/>
  <c r="H2007"/>
  <c r="C2008"/>
  <c r="D2008"/>
  <c r="G2008"/>
  <c r="H2008"/>
  <c r="C2009"/>
  <c r="D2009"/>
  <c r="G2009"/>
  <c r="H2009"/>
  <c r="C2010"/>
  <c r="D2010"/>
  <c r="G2010"/>
  <c r="H2010"/>
  <c r="C2011"/>
  <c r="D2011"/>
  <c r="G2011"/>
  <c r="H2011"/>
  <c r="C2012"/>
  <c r="D2012"/>
  <c r="G2012"/>
  <c r="H2012"/>
  <c r="C2013"/>
  <c r="D2013"/>
  <c r="G2013"/>
  <c r="H2013"/>
  <c r="C2014"/>
  <c r="D2014"/>
  <c r="G2014"/>
  <c r="H2014"/>
  <c r="C2015"/>
  <c r="D2015"/>
  <c r="G2015"/>
  <c r="H2015"/>
  <c r="C2016"/>
  <c r="D2016"/>
  <c r="G2016"/>
  <c r="H2016"/>
  <c r="C2017"/>
  <c r="D2017"/>
  <c r="G2017"/>
  <c r="H2017"/>
  <c r="C2018"/>
  <c r="D2018"/>
  <c r="G2018"/>
  <c r="H2018"/>
  <c r="C2019"/>
  <c r="D2019"/>
  <c r="G2019"/>
  <c r="H2019"/>
  <c r="C2020"/>
  <c r="D2020"/>
  <c r="G2020"/>
  <c r="H2020"/>
  <c r="C2021"/>
  <c r="D2021"/>
  <c r="G2021"/>
  <c r="H2021"/>
  <c r="C2022"/>
  <c r="D2022"/>
  <c r="G2022"/>
  <c r="H2022"/>
  <c r="C2023"/>
  <c r="D2023"/>
  <c r="G2023"/>
  <c r="H2023"/>
  <c r="C2024"/>
  <c r="D2024"/>
  <c r="G2024"/>
  <c r="H2024"/>
  <c r="C2025"/>
  <c r="D2025"/>
  <c r="G2025"/>
  <c r="H2025"/>
  <c r="C2026"/>
  <c r="D2026"/>
  <c r="G2026"/>
  <c r="H2026"/>
  <c r="C2027"/>
  <c r="D2027"/>
  <c r="G2027"/>
  <c r="H2027"/>
  <c r="C2028"/>
  <c r="D2028"/>
  <c r="G2028"/>
  <c r="H2028"/>
  <c r="C2029"/>
  <c r="D2029"/>
  <c r="G2029"/>
  <c r="H2029"/>
  <c r="C2030"/>
  <c r="D2030"/>
  <c r="G2030"/>
  <c r="H2030"/>
  <c r="C2031"/>
  <c r="D2031"/>
  <c r="G2031"/>
  <c r="H2031"/>
  <c r="C2032"/>
  <c r="D2032"/>
  <c r="G2032"/>
  <c r="H2032"/>
  <c r="C2033"/>
  <c r="D2033"/>
  <c r="G2033"/>
  <c r="H2033"/>
  <c r="C2034"/>
  <c r="D2034"/>
  <c r="G2034"/>
  <c r="H2034"/>
  <c r="C2035"/>
  <c r="D2035"/>
  <c r="G2035"/>
  <c r="H2035"/>
  <c r="C2036"/>
  <c r="D2036"/>
  <c r="G2036"/>
  <c r="H2036"/>
  <c r="C2037"/>
  <c r="D2037"/>
  <c r="G2037"/>
  <c r="H2037"/>
  <c r="C2038"/>
  <c r="D2038"/>
  <c r="G2038"/>
  <c r="H2038"/>
  <c r="C2039"/>
  <c r="D2039"/>
  <c r="G2039"/>
  <c r="H2039"/>
  <c r="C2040"/>
  <c r="D2040"/>
  <c r="G2040"/>
  <c r="H2040"/>
  <c r="C2041"/>
  <c r="D2041"/>
  <c r="G2041"/>
  <c r="H2041"/>
  <c r="C2042"/>
  <c r="D2042"/>
  <c r="G2042"/>
  <c r="H2042"/>
  <c r="C2043"/>
  <c r="D2043"/>
  <c r="G2043"/>
  <c r="H2043"/>
  <c r="C2044"/>
  <c r="D2044"/>
  <c r="G2044"/>
  <c r="H2044"/>
  <c r="C2045"/>
  <c r="D2045"/>
  <c r="G2045"/>
  <c r="H2045"/>
  <c r="C2046"/>
  <c r="D2046"/>
  <c r="G2046"/>
  <c r="H2046"/>
  <c r="C2047"/>
  <c r="D2047"/>
  <c r="G2047"/>
  <c r="H2047"/>
  <c r="C2048"/>
  <c r="D2048"/>
  <c r="G2048"/>
  <c r="H2048"/>
  <c r="C2049"/>
  <c r="D2049"/>
  <c r="G2049"/>
  <c r="H2049"/>
  <c r="C2050"/>
  <c r="D2050"/>
  <c r="G2050"/>
  <c r="H2050"/>
  <c r="C2051"/>
  <c r="D2051"/>
  <c r="G2051"/>
  <c r="H2051"/>
  <c r="C2052"/>
  <c r="D2052"/>
  <c r="G2052"/>
  <c r="H2052"/>
  <c r="C2053"/>
  <c r="D2053"/>
  <c r="G2053"/>
  <c r="H2053"/>
  <c r="C2054"/>
  <c r="D2054"/>
  <c r="G2054"/>
  <c r="H2054"/>
  <c r="C2055"/>
  <c r="D2055"/>
  <c r="G2055"/>
  <c r="H2055"/>
  <c r="C2056"/>
  <c r="D2056"/>
  <c r="G2056"/>
  <c r="H2056"/>
  <c r="C2057"/>
  <c r="D2057"/>
  <c r="G2057"/>
  <c r="H2057"/>
  <c r="C2058"/>
  <c r="D2058"/>
  <c r="G2058"/>
  <c r="H2058"/>
  <c r="C2059"/>
  <c r="D2059"/>
  <c r="G2059"/>
  <c r="H2059"/>
  <c r="C2060"/>
  <c r="D2060"/>
  <c r="G2060"/>
  <c r="H2060"/>
  <c r="C2061"/>
  <c r="D2061"/>
  <c r="G2061"/>
  <c r="H2061"/>
  <c r="C2062"/>
  <c r="D2062"/>
  <c r="G2062"/>
  <c r="H2062"/>
  <c r="C2063"/>
  <c r="D2063"/>
  <c r="G2063"/>
  <c r="H2063"/>
  <c r="C2064"/>
  <c r="D2064"/>
  <c r="G2064"/>
  <c r="H2064"/>
  <c r="C2065"/>
  <c r="D2065"/>
  <c r="G2065"/>
  <c r="H2065"/>
  <c r="C2066"/>
  <c r="D2066"/>
  <c r="G2066"/>
  <c r="H2066"/>
  <c r="C2067"/>
  <c r="D2067"/>
  <c r="G2067"/>
  <c r="H2067"/>
  <c r="C2068"/>
  <c r="D2068"/>
  <c r="G2068"/>
  <c r="H2068"/>
  <c r="C2069"/>
  <c r="D2069"/>
  <c r="G2069"/>
  <c r="H2069"/>
  <c r="C2070"/>
  <c r="D2070"/>
  <c r="G2070"/>
  <c r="H2070"/>
  <c r="C2071"/>
  <c r="D2071"/>
  <c r="G2071"/>
  <c r="H2071"/>
  <c r="C2072"/>
  <c r="D2072"/>
  <c r="G2072"/>
  <c r="H2072"/>
  <c r="C2073"/>
  <c r="D2073"/>
  <c r="G2073"/>
  <c r="H2073"/>
  <c r="C2074"/>
  <c r="D2074"/>
  <c r="G2074"/>
  <c r="H2074"/>
  <c r="C2075"/>
  <c r="D2075"/>
  <c r="G2075"/>
  <c r="H2075"/>
  <c r="C2076"/>
  <c r="D2076"/>
  <c r="G2076"/>
  <c r="H2076"/>
  <c r="C2077"/>
  <c r="D2077"/>
  <c r="G2077"/>
  <c r="H2077"/>
  <c r="C2078"/>
  <c r="D2078"/>
  <c r="G2078"/>
  <c r="H2078"/>
  <c r="C2079"/>
  <c r="D2079"/>
  <c r="G2079"/>
  <c r="H2079"/>
  <c r="C2080"/>
  <c r="D2080"/>
  <c r="G2080"/>
  <c r="H2080"/>
  <c r="C2081"/>
  <c r="D2081"/>
  <c r="G2081"/>
  <c r="H2081"/>
  <c r="C2082"/>
  <c r="D2082"/>
  <c r="G2082"/>
  <c r="H2082"/>
  <c r="C2083"/>
  <c r="D2083"/>
  <c r="G2083"/>
  <c r="H2083"/>
  <c r="C2084"/>
  <c r="D2084"/>
  <c r="G2084"/>
  <c r="H2084"/>
  <c r="C2085"/>
  <c r="D2085"/>
  <c r="G2085"/>
  <c r="H2085"/>
  <c r="C2086"/>
  <c r="D2086"/>
  <c r="G2086"/>
  <c r="H2086"/>
  <c r="C2087"/>
  <c r="D2087"/>
  <c r="G2087"/>
  <c r="H2087"/>
  <c r="C2088"/>
  <c r="D2088"/>
  <c r="G2088"/>
  <c r="H2088"/>
  <c r="C2089"/>
  <c r="D2089"/>
  <c r="G2089"/>
  <c r="H2089"/>
  <c r="C2090"/>
  <c r="D2090"/>
  <c r="G2090"/>
  <c r="H2090"/>
  <c r="C2091"/>
  <c r="D2091"/>
  <c r="G2091"/>
  <c r="H2091"/>
  <c r="C2092"/>
  <c r="D2092"/>
  <c r="G2092"/>
  <c r="H2092"/>
  <c r="C2093"/>
  <c r="D2093"/>
  <c r="G2093"/>
  <c r="H2093"/>
  <c r="C2094"/>
  <c r="D2094"/>
  <c r="G2094"/>
  <c r="H2094"/>
  <c r="C2095"/>
  <c r="D2095"/>
  <c r="G2095"/>
  <c r="H2095"/>
  <c r="C2096"/>
  <c r="D2096"/>
  <c r="G2096"/>
  <c r="H2096"/>
  <c r="C2097"/>
  <c r="D2097"/>
  <c r="G2097"/>
  <c r="H2097"/>
  <c r="C2098"/>
  <c r="D2098"/>
  <c r="G2098"/>
  <c r="H2098"/>
  <c r="C2099"/>
  <c r="D2099"/>
  <c r="G2099"/>
  <c r="H2099"/>
  <c r="C2100"/>
  <c r="D2100"/>
  <c r="G2100"/>
  <c r="H2100"/>
  <c r="C2101"/>
  <c r="D2101"/>
  <c r="G2101"/>
  <c r="H2101"/>
  <c r="C2102"/>
  <c r="D2102"/>
  <c r="G2102"/>
  <c r="H2102"/>
  <c r="C2103"/>
  <c r="D2103"/>
  <c r="G2103"/>
  <c r="H2103"/>
  <c r="C2104"/>
  <c r="D2104"/>
  <c r="G2104"/>
  <c r="H2104"/>
  <c r="C2105"/>
  <c r="D2105"/>
  <c r="G2105"/>
  <c r="H2105"/>
  <c r="C2106"/>
  <c r="D2106"/>
  <c r="G2106"/>
  <c r="H2106"/>
  <c r="C2107"/>
  <c r="D2107"/>
  <c r="G2107"/>
  <c r="H2107"/>
  <c r="C2108"/>
  <c r="D2108"/>
  <c r="G2108"/>
  <c r="H2108"/>
  <c r="C2109"/>
  <c r="D2109"/>
  <c r="G2109"/>
  <c r="H2109"/>
  <c r="C2110"/>
  <c r="D2110"/>
  <c r="G2110"/>
  <c r="H2110"/>
  <c r="C2111"/>
  <c r="D2111"/>
  <c r="G2111"/>
  <c r="H2111"/>
  <c r="C2112"/>
  <c r="D2112"/>
  <c r="G2112"/>
  <c r="H2112"/>
  <c r="C2113"/>
  <c r="D2113"/>
  <c r="G2113"/>
  <c r="H2113"/>
  <c r="C2114"/>
  <c r="D2114"/>
  <c r="G2114"/>
  <c r="H2114"/>
  <c r="C2115"/>
  <c r="D2115"/>
  <c r="G2115"/>
  <c r="H2115"/>
  <c r="C2116"/>
  <c r="D2116"/>
  <c r="G2116"/>
  <c r="H2116"/>
  <c r="C2117"/>
  <c r="D2117"/>
  <c r="G2117"/>
  <c r="H2117"/>
  <c r="C2118"/>
  <c r="D2118"/>
  <c r="G2118"/>
  <c r="H2118"/>
  <c r="C2119"/>
  <c r="D2119"/>
  <c r="G2119"/>
  <c r="H2119"/>
  <c r="C2120"/>
  <c r="D2120"/>
  <c r="G2120"/>
  <c r="H2120"/>
  <c r="C2121"/>
  <c r="D2121"/>
  <c r="G2121"/>
  <c r="H2121"/>
  <c r="C2122"/>
  <c r="D2122"/>
  <c r="G2122"/>
  <c r="H2122"/>
  <c r="C2123"/>
  <c r="D2123"/>
  <c r="G2123"/>
  <c r="H2123"/>
  <c r="C2124"/>
  <c r="D2124"/>
  <c r="G2124"/>
  <c r="H2124"/>
  <c r="C2125"/>
  <c r="D2125"/>
  <c r="G2125"/>
  <c r="H2125"/>
  <c r="C2126"/>
  <c r="D2126"/>
  <c r="G2126"/>
  <c r="H2126"/>
  <c r="C2127"/>
  <c r="D2127"/>
  <c r="G2127"/>
  <c r="H2127"/>
  <c r="C2128"/>
  <c r="D2128"/>
  <c r="G2128"/>
  <c r="H2128"/>
  <c r="C2129"/>
  <c r="D2129"/>
  <c r="G2129"/>
  <c r="H2129"/>
  <c r="C2130"/>
  <c r="D2130"/>
  <c r="G2130"/>
  <c r="H2130"/>
  <c r="C2131"/>
  <c r="D2131"/>
  <c r="G2131"/>
  <c r="H2131"/>
  <c r="C2132"/>
  <c r="D2132"/>
  <c r="G2132"/>
  <c r="H2132"/>
  <c r="C2133"/>
  <c r="D2133"/>
  <c r="G2133"/>
  <c r="H2133"/>
  <c r="C2134"/>
  <c r="D2134"/>
  <c r="G2134"/>
  <c r="H2134"/>
  <c r="C2135"/>
  <c r="D2135"/>
  <c r="G2135"/>
  <c r="H2135"/>
  <c r="C2136"/>
  <c r="D2136"/>
  <c r="G2136"/>
  <c r="H2136"/>
  <c r="C2137"/>
  <c r="D2137"/>
  <c r="G2137"/>
  <c r="H2137"/>
  <c r="C2138"/>
  <c r="D2138"/>
  <c r="G2138"/>
  <c r="H2138"/>
  <c r="C2139"/>
  <c r="D2139"/>
  <c r="G2139"/>
  <c r="H2139"/>
  <c r="C2140"/>
  <c r="D2140"/>
  <c r="G2140"/>
  <c r="H2140"/>
  <c r="C2141"/>
  <c r="D2141"/>
  <c r="G2141"/>
  <c r="H2141"/>
  <c r="C2142"/>
  <c r="D2142"/>
  <c r="G2142"/>
  <c r="H2142"/>
  <c r="C2143"/>
  <c r="D2143"/>
  <c r="G2143"/>
  <c r="H2143"/>
  <c r="C2144"/>
  <c r="D2144"/>
  <c r="G2144"/>
  <c r="H2144"/>
  <c r="C2145"/>
  <c r="D2145"/>
  <c r="G2145"/>
  <c r="H2145"/>
  <c r="C2146"/>
  <c r="D2146"/>
  <c r="G2146"/>
  <c r="H2146"/>
  <c r="C2147"/>
  <c r="D2147"/>
  <c r="G2147"/>
  <c r="H2147"/>
  <c r="C2148"/>
  <c r="D2148"/>
  <c r="G2148"/>
  <c r="H2148"/>
  <c r="C2149"/>
  <c r="D2149"/>
  <c r="G2149"/>
  <c r="H2149"/>
  <c r="C2150"/>
  <c r="D2150"/>
  <c r="G2150"/>
  <c r="H2150"/>
  <c r="C2151"/>
  <c r="D2151"/>
  <c r="G2151"/>
  <c r="H2151"/>
  <c r="C2152"/>
  <c r="D2152"/>
  <c r="G2152"/>
  <c r="H2152"/>
  <c r="C2153"/>
  <c r="D2153"/>
  <c r="G2153"/>
  <c r="H2153"/>
  <c r="C2154"/>
  <c r="D2154"/>
  <c r="G2154"/>
  <c r="H2154"/>
  <c r="C2155"/>
  <c r="D2155"/>
  <c r="G2155"/>
  <c r="H2155"/>
  <c r="C2156"/>
  <c r="D2156"/>
  <c r="G2156"/>
  <c r="H2156"/>
  <c r="C2157"/>
  <c r="D2157"/>
  <c r="G2157"/>
  <c r="H2157"/>
  <c r="C2158"/>
  <c r="D2158"/>
  <c r="G2158"/>
  <c r="H2158"/>
  <c r="C2159"/>
  <c r="D2159"/>
  <c r="G2159"/>
  <c r="H2159"/>
  <c r="C2160"/>
  <c r="D2160"/>
  <c r="G2160"/>
  <c r="H2160"/>
  <c r="C2161"/>
  <c r="D2161"/>
  <c r="G2161"/>
  <c r="H2161"/>
  <c r="C2162"/>
  <c r="D2162"/>
  <c r="G2162"/>
  <c r="H2162"/>
  <c r="C2163"/>
  <c r="D2163"/>
  <c r="G2163"/>
  <c r="H2163"/>
  <c r="C2164"/>
  <c r="D2164"/>
  <c r="G2164"/>
  <c r="H2164"/>
  <c r="C2165"/>
  <c r="D2165"/>
  <c r="G2165"/>
  <c r="H2165"/>
  <c r="C2166"/>
  <c r="D2166"/>
  <c r="G2166"/>
  <c r="H2166"/>
  <c r="C2167"/>
  <c r="D2167"/>
  <c r="G2167"/>
  <c r="H2167"/>
  <c r="C2168"/>
  <c r="D2168"/>
  <c r="G2168"/>
  <c r="H2168"/>
  <c r="C2169"/>
  <c r="D2169"/>
  <c r="G2169"/>
  <c r="H2169"/>
  <c r="C2170"/>
  <c r="D2170"/>
  <c r="G2170"/>
  <c r="H2170"/>
  <c r="C2171"/>
  <c r="D2171"/>
  <c r="G2171"/>
  <c r="H2171"/>
  <c r="C2172"/>
  <c r="D2172"/>
  <c r="G2172"/>
  <c r="H2172"/>
  <c r="C2173"/>
  <c r="D2173"/>
  <c r="G2173"/>
  <c r="H2173"/>
  <c r="C2174"/>
  <c r="D2174"/>
  <c r="G2174"/>
  <c r="H2174"/>
  <c r="C2175"/>
  <c r="D2175"/>
  <c r="G2175"/>
  <c r="H2175"/>
  <c r="C2176"/>
  <c r="D2176"/>
  <c r="G2176"/>
  <c r="H2176"/>
  <c r="C2177"/>
  <c r="D2177"/>
  <c r="G2177"/>
  <c r="H2177"/>
  <c r="C2178"/>
  <c r="D2178"/>
  <c r="G2178"/>
  <c r="H2178"/>
  <c r="C2179"/>
  <c r="D2179"/>
  <c r="G2179"/>
  <c r="H2179"/>
  <c r="C2180"/>
  <c r="D2180"/>
  <c r="G2180"/>
  <c r="H2180"/>
  <c r="C2181"/>
  <c r="D2181"/>
  <c r="G2181"/>
  <c r="H2181"/>
  <c r="C2182"/>
  <c r="D2182"/>
  <c r="G2182"/>
  <c r="H2182"/>
  <c r="C2183"/>
  <c r="D2183"/>
  <c r="G2183"/>
  <c r="H2183"/>
  <c r="C2184"/>
  <c r="D2184"/>
  <c r="G2184"/>
  <c r="H2184"/>
  <c r="C2185"/>
  <c r="D2185"/>
  <c r="G2185"/>
  <c r="H2185"/>
  <c r="C2186"/>
  <c r="D2186"/>
  <c r="G2186"/>
  <c r="H2186"/>
  <c r="C2187"/>
  <c r="D2187"/>
  <c r="G2187"/>
  <c r="H2187"/>
  <c r="C2188"/>
  <c r="D2188"/>
  <c r="G2188"/>
  <c r="H2188"/>
  <c r="C2189"/>
  <c r="D2189"/>
  <c r="G2189"/>
  <c r="H2189"/>
  <c r="C2190"/>
  <c r="D2190"/>
  <c r="G2190"/>
  <c r="H2190"/>
  <c r="C2191"/>
  <c r="D2191"/>
  <c r="G2191"/>
  <c r="H2191"/>
  <c r="C2192"/>
  <c r="D2192"/>
  <c r="G2192"/>
  <c r="H2192"/>
  <c r="C2193"/>
  <c r="D2193"/>
  <c r="G2193"/>
  <c r="H2193"/>
  <c r="C2194"/>
  <c r="D2194"/>
  <c r="G2194"/>
  <c r="H2194"/>
  <c r="C2195"/>
  <c r="D2195"/>
  <c r="G2195"/>
  <c r="H2195"/>
  <c r="C2196"/>
  <c r="D2196"/>
  <c r="G2196"/>
  <c r="H2196"/>
  <c r="C2197"/>
  <c r="D2197"/>
  <c r="G2197"/>
  <c r="H2197"/>
  <c r="C2198"/>
  <c r="D2198"/>
  <c r="G2198"/>
  <c r="H2198"/>
  <c r="C2199"/>
  <c r="D2199"/>
  <c r="G2199"/>
  <c r="H2199"/>
  <c r="C2200"/>
  <c r="D2200"/>
  <c r="G2200"/>
  <c r="H2200"/>
  <c r="C2201"/>
  <c r="D2201"/>
  <c r="G2201"/>
  <c r="H2201"/>
  <c r="C2202"/>
  <c r="D2202"/>
  <c r="G2202"/>
  <c r="H2202"/>
  <c r="C2203"/>
  <c r="D2203"/>
  <c r="G2203"/>
  <c r="H2203"/>
  <c r="C2204"/>
  <c r="D2204"/>
  <c r="G2204"/>
  <c r="H2204"/>
  <c r="C2205"/>
  <c r="D2205"/>
  <c r="G2205"/>
  <c r="H2205"/>
  <c r="C2206"/>
  <c r="D2206"/>
  <c r="G2206"/>
  <c r="H2206"/>
  <c r="C2207"/>
  <c r="D2207"/>
  <c r="G2207"/>
  <c r="H2207"/>
  <c r="C2208"/>
  <c r="D2208"/>
  <c r="G2208"/>
  <c r="H2208"/>
  <c r="C2209"/>
  <c r="D2209"/>
  <c r="G2209"/>
  <c r="H2209"/>
  <c r="C2210"/>
  <c r="D2210"/>
  <c r="G2210"/>
  <c r="H2210"/>
  <c r="C2211"/>
  <c r="D2211"/>
  <c r="G2211"/>
  <c r="H2211"/>
  <c r="C2212"/>
  <c r="D2212"/>
  <c r="G2212"/>
  <c r="H2212"/>
  <c r="C2213"/>
  <c r="D2213"/>
  <c r="G2213"/>
  <c r="H2213"/>
  <c r="C2214"/>
  <c r="D2214"/>
  <c r="G2214"/>
  <c r="H2214"/>
  <c r="C2215"/>
  <c r="D2215"/>
  <c r="G2215"/>
  <c r="H2215"/>
  <c r="C2216"/>
  <c r="D2216"/>
  <c r="G2216"/>
  <c r="H2216"/>
  <c r="C2217"/>
  <c r="D2217"/>
  <c r="G2217"/>
  <c r="H2217"/>
  <c r="C2218"/>
  <c r="D2218"/>
  <c r="G2218"/>
  <c r="H2218"/>
  <c r="C2219"/>
  <c r="D2219"/>
  <c r="G2219"/>
  <c r="H2219"/>
  <c r="C2220"/>
  <c r="D2220"/>
  <c r="G2220"/>
  <c r="H2220"/>
  <c r="C2221"/>
  <c r="D2221"/>
  <c r="G2221"/>
  <c r="H2221"/>
  <c r="C2222"/>
  <c r="D2222"/>
  <c r="G2222"/>
  <c r="H2222"/>
  <c r="C2223"/>
  <c r="D2223"/>
  <c r="G2223"/>
  <c r="H2223"/>
  <c r="C2224"/>
  <c r="D2224"/>
  <c r="G2224"/>
  <c r="H2224"/>
  <c r="C2225"/>
  <c r="D2225"/>
  <c r="G2225"/>
  <c r="H2225"/>
  <c r="C2226"/>
  <c r="D2226"/>
  <c r="G2226"/>
  <c r="H2226"/>
  <c r="C2227"/>
  <c r="D2227"/>
  <c r="G2227"/>
  <c r="H2227"/>
  <c r="C2228"/>
  <c r="D2228"/>
  <c r="G2228"/>
  <c r="H2228"/>
  <c r="C2229"/>
  <c r="D2229"/>
  <c r="G2229"/>
  <c r="H2229"/>
  <c r="C2230"/>
  <c r="D2230"/>
  <c r="G2230"/>
  <c r="H2230"/>
  <c r="C2231"/>
  <c r="D2231"/>
  <c r="G2231"/>
  <c r="H2231"/>
  <c r="C2232"/>
  <c r="D2232"/>
  <c r="G2232"/>
  <c r="H2232"/>
  <c r="C2233"/>
  <c r="D2233"/>
  <c r="G2233"/>
  <c r="H2233"/>
  <c r="C2234"/>
  <c r="D2234"/>
  <c r="G2234"/>
  <c r="H2234"/>
  <c r="C2235"/>
  <c r="D2235"/>
  <c r="G2235"/>
  <c r="H2235"/>
  <c r="C2236"/>
  <c r="D2236"/>
  <c r="G2236"/>
  <c r="H2236"/>
  <c r="C2237"/>
  <c r="D2237"/>
  <c r="G2237"/>
  <c r="H2237"/>
  <c r="C2238"/>
  <c r="D2238"/>
  <c r="G2238"/>
  <c r="H2238"/>
  <c r="C2239"/>
  <c r="D2239"/>
  <c r="G2239"/>
  <c r="H2239"/>
  <c r="C2240"/>
  <c r="D2240"/>
  <c r="G2240"/>
  <c r="H2240"/>
  <c r="C2241"/>
  <c r="D2241"/>
  <c r="G2241"/>
  <c r="H2241"/>
  <c r="C2242"/>
  <c r="D2242"/>
  <c r="G2242"/>
  <c r="H2242"/>
  <c r="C2243"/>
  <c r="D2243"/>
  <c r="G2243"/>
  <c r="H2243"/>
  <c r="C2244"/>
  <c r="D2244"/>
  <c r="G2244"/>
  <c r="H2244"/>
  <c r="C2245"/>
  <c r="D2245"/>
  <c r="G2245"/>
  <c r="H2245"/>
  <c r="C2246"/>
  <c r="D2246"/>
  <c r="G2246"/>
  <c r="H2246"/>
  <c r="C2247"/>
  <c r="D2247"/>
  <c r="G2247"/>
  <c r="H2247"/>
  <c r="C2248"/>
  <c r="D2248"/>
  <c r="G2248"/>
  <c r="H2248"/>
  <c r="C2249"/>
  <c r="D2249"/>
  <c r="G2249"/>
  <c r="H2249"/>
  <c r="C2250"/>
  <c r="D2250"/>
  <c r="G2250"/>
  <c r="H2250"/>
  <c r="C2251"/>
  <c r="D2251"/>
  <c r="G2251"/>
  <c r="H2251"/>
  <c r="C2252"/>
  <c r="D2252"/>
  <c r="G2252"/>
  <c r="H2252"/>
  <c r="C2253"/>
  <c r="D2253"/>
  <c r="G2253"/>
  <c r="H2253"/>
  <c r="C2254"/>
  <c r="D2254"/>
  <c r="G2254"/>
  <c r="H2254"/>
  <c r="C2255"/>
  <c r="D2255"/>
  <c r="G2255"/>
  <c r="H2255"/>
  <c r="C2256"/>
  <c r="D2256"/>
  <c r="G2256"/>
  <c r="H2256"/>
  <c r="C2257"/>
  <c r="D2257"/>
  <c r="G2257"/>
  <c r="H2257"/>
  <c r="C2258"/>
  <c r="D2258"/>
  <c r="G2258"/>
  <c r="H2258"/>
  <c r="C2259"/>
  <c r="D2259"/>
  <c r="G2259"/>
  <c r="H2259"/>
  <c r="C2260"/>
  <c r="D2260"/>
  <c r="G2260"/>
  <c r="H2260"/>
  <c r="C2261"/>
  <c r="D2261"/>
  <c r="G2261"/>
  <c r="H2261"/>
  <c r="C2262"/>
  <c r="D2262"/>
  <c r="G2262"/>
  <c r="H2262"/>
  <c r="C2263"/>
  <c r="D2263"/>
  <c r="G2263"/>
  <c r="H2263"/>
  <c r="C2264"/>
  <c r="D2264"/>
  <c r="G2264"/>
  <c r="H2264"/>
  <c r="C2265"/>
  <c r="D2265"/>
  <c r="G2265"/>
  <c r="H2265"/>
  <c r="C2266"/>
  <c r="D2266"/>
  <c r="G2266"/>
  <c r="H2266"/>
  <c r="C2267"/>
  <c r="D2267"/>
  <c r="G2267"/>
  <c r="H2267"/>
  <c r="C2268"/>
  <c r="D2268"/>
  <c r="G2268"/>
  <c r="H2268"/>
  <c r="C2269"/>
  <c r="D2269"/>
  <c r="G2269"/>
  <c r="H2269"/>
  <c r="C2270"/>
  <c r="D2270"/>
  <c r="G2270"/>
  <c r="H2270"/>
  <c r="C2271"/>
  <c r="D2271"/>
  <c r="G2271"/>
  <c r="H2271"/>
  <c r="C2272"/>
  <c r="D2272"/>
  <c r="G2272"/>
  <c r="H2272"/>
  <c r="C2273"/>
  <c r="D2273"/>
  <c r="G2273"/>
  <c r="H2273"/>
  <c r="C2274"/>
  <c r="D2274"/>
  <c r="G2274"/>
  <c r="H2274"/>
  <c r="C2275"/>
  <c r="D2275"/>
  <c r="G2275"/>
  <c r="H2275"/>
  <c r="C2276"/>
  <c r="D2276"/>
  <c r="G2276"/>
  <c r="H2276"/>
  <c r="C2277"/>
  <c r="D2277"/>
  <c r="G2277"/>
  <c r="H2277"/>
  <c r="C2278"/>
  <c r="D2278"/>
  <c r="G2278"/>
  <c r="H2278"/>
  <c r="C2279"/>
  <c r="D2279"/>
  <c r="G2279"/>
  <c r="H2279"/>
  <c r="C2280"/>
  <c r="D2280"/>
  <c r="G2280"/>
  <c r="H2280"/>
  <c r="C2281"/>
  <c r="D2281"/>
  <c r="G2281"/>
  <c r="H2281"/>
  <c r="C2282"/>
  <c r="D2282"/>
  <c r="G2282"/>
  <c r="H2282"/>
  <c r="C2283"/>
  <c r="D2283"/>
  <c r="G2283"/>
  <c r="H2283"/>
  <c r="C2284"/>
  <c r="D2284"/>
  <c r="G2284"/>
  <c r="H2284"/>
  <c r="C2285"/>
  <c r="D2285"/>
  <c r="G2285"/>
  <c r="H2285"/>
  <c r="C2286"/>
  <c r="D2286"/>
  <c r="G2286"/>
  <c r="H2286"/>
  <c r="C2287"/>
  <c r="D2287"/>
  <c r="G2287"/>
  <c r="H2287"/>
  <c r="C2288"/>
  <c r="D2288"/>
  <c r="G2288"/>
  <c r="H2288"/>
  <c r="C2289"/>
  <c r="D2289"/>
  <c r="G2289"/>
  <c r="H2289"/>
  <c r="C2290"/>
  <c r="D2290"/>
  <c r="G2290"/>
  <c r="H2290"/>
  <c r="C2291"/>
  <c r="D2291"/>
  <c r="G2291"/>
  <c r="H2291"/>
  <c r="C2292"/>
  <c r="D2292"/>
  <c r="G2292"/>
  <c r="H2292"/>
  <c r="C2293"/>
  <c r="D2293"/>
  <c r="G2293"/>
  <c r="H2293"/>
  <c r="C2294"/>
  <c r="D2294"/>
  <c r="G2294"/>
  <c r="H2294"/>
  <c r="C2295"/>
  <c r="D2295"/>
  <c r="G2295"/>
  <c r="H2295"/>
  <c r="C2296"/>
  <c r="D2296"/>
  <c r="G2296"/>
  <c r="H2296"/>
  <c r="C2297"/>
  <c r="D2297"/>
  <c r="G2297"/>
  <c r="H2297"/>
  <c r="C2298"/>
  <c r="D2298"/>
  <c r="G2298"/>
  <c r="H2298"/>
  <c r="C2299"/>
  <c r="D2299"/>
  <c r="G2299"/>
  <c r="H2299"/>
  <c r="C2300"/>
  <c r="D2300"/>
  <c r="G2300"/>
  <c r="H2300"/>
  <c r="C2301"/>
  <c r="D2301"/>
  <c r="G2301"/>
  <c r="H2301"/>
  <c r="C2302"/>
  <c r="D2302"/>
  <c r="G2302"/>
  <c r="H2302"/>
  <c r="C2303"/>
  <c r="D2303"/>
  <c r="G2303"/>
  <c r="H2303"/>
  <c r="C2304"/>
  <c r="D2304"/>
  <c r="G2304"/>
  <c r="H2304"/>
  <c r="C2305"/>
  <c r="D2305"/>
  <c r="G2305"/>
  <c r="H2305"/>
  <c r="C2306"/>
  <c r="D2306"/>
  <c r="G2306"/>
  <c r="H2306"/>
  <c r="C2307"/>
  <c r="D2307"/>
  <c r="G2307"/>
  <c r="H2307"/>
  <c r="C2308"/>
  <c r="D2308"/>
  <c r="G2308"/>
  <c r="H2308"/>
  <c r="C2309"/>
  <c r="D2309"/>
  <c r="G2309"/>
  <c r="H2309"/>
  <c r="C2310"/>
  <c r="D2310"/>
  <c r="G2310"/>
  <c r="H2310"/>
  <c r="C2311"/>
  <c r="D2311"/>
  <c r="G2311"/>
  <c r="H2311"/>
  <c r="C2312"/>
  <c r="D2312"/>
  <c r="G2312"/>
  <c r="H2312"/>
  <c r="C2313"/>
  <c r="D2313"/>
  <c r="G2313"/>
  <c r="H2313"/>
  <c r="C2314"/>
  <c r="D2314"/>
  <c r="G2314"/>
  <c r="H2314"/>
  <c r="C2315"/>
  <c r="D2315"/>
  <c r="G2315"/>
  <c r="H2315"/>
  <c r="C2316"/>
  <c r="D2316"/>
  <c r="G2316"/>
  <c r="H2316"/>
  <c r="C2317"/>
  <c r="D2317"/>
  <c r="G2317"/>
  <c r="H2317"/>
  <c r="C2318"/>
  <c r="D2318"/>
  <c r="G2318"/>
  <c r="H2318"/>
  <c r="C2319"/>
  <c r="D2319"/>
  <c r="G2319"/>
  <c r="H2319"/>
  <c r="C2320"/>
  <c r="D2320"/>
  <c r="G2320"/>
  <c r="H2320"/>
  <c r="C2321"/>
  <c r="D2321"/>
  <c r="G2321"/>
  <c r="H2321"/>
  <c r="C2322"/>
  <c r="D2322"/>
  <c r="G2322"/>
  <c r="H2322"/>
  <c r="C2323"/>
  <c r="D2323"/>
  <c r="G2323"/>
  <c r="H2323"/>
  <c r="C2324"/>
  <c r="D2324"/>
  <c r="G2324"/>
  <c r="H2324"/>
  <c r="C2325"/>
  <c r="D2325"/>
  <c r="G2325"/>
  <c r="H2325"/>
  <c r="C2326"/>
  <c r="D2326"/>
  <c r="G2326"/>
  <c r="H2326"/>
  <c r="C2327"/>
  <c r="D2327"/>
  <c r="G2327"/>
  <c r="H2327"/>
  <c r="C2328"/>
  <c r="D2328"/>
  <c r="G2328"/>
  <c r="H2328"/>
  <c r="C2329"/>
  <c r="D2329"/>
  <c r="G2329"/>
  <c r="H2329"/>
  <c r="C2330"/>
  <c r="D2330"/>
  <c r="G2330"/>
  <c r="H2330"/>
  <c r="C2331"/>
  <c r="D2331"/>
  <c r="G2331"/>
  <c r="H2331"/>
  <c r="C2332"/>
  <c r="D2332"/>
  <c r="G2332"/>
  <c r="H2332"/>
  <c r="C2333"/>
  <c r="D2333"/>
  <c r="G2333"/>
  <c r="H2333"/>
  <c r="C2334"/>
  <c r="D2334"/>
  <c r="G2334"/>
  <c r="H2334"/>
  <c r="C2335"/>
  <c r="D2335"/>
  <c r="G2335"/>
  <c r="H2335"/>
  <c r="C2336"/>
  <c r="D2336"/>
  <c r="G2336"/>
  <c r="H2336"/>
  <c r="C2337"/>
  <c r="D2337"/>
  <c r="G2337"/>
  <c r="H2337"/>
  <c r="C2338"/>
  <c r="D2338"/>
  <c r="G2338"/>
  <c r="H2338"/>
  <c r="C2339"/>
  <c r="D2339"/>
  <c r="G2339"/>
  <c r="H2339"/>
  <c r="C2340"/>
  <c r="D2340"/>
  <c r="G2340"/>
  <c r="H2340"/>
  <c r="C2341"/>
  <c r="D2341"/>
  <c r="G2341"/>
  <c r="H2341"/>
  <c r="C2342"/>
  <c r="D2342"/>
  <c r="G2342"/>
  <c r="H2342"/>
  <c r="C2343"/>
  <c r="D2343"/>
  <c r="G2343"/>
  <c r="H2343"/>
  <c r="C2344"/>
  <c r="D2344"/>
  <c r="G2344"/>
  <c r="H2344"/>
  <c r="C2345"/>
  <c r="D2345"/>
  <c r="G2345"/>
  <c r="H2345"/>
  <c r="C2346"/>
  <c r="D2346"/>
  <c r="G2346"/>
  <c r="H2346"/>
  <c r="C2347"/>
  <c r="D2347"/>
  <c r="G2347"/>
  <c r="H2347"/>
  <c r="C2348"/>
  <c r="D2348"/>
  <c r="G2348"/>
  <c r="H2348"/>
  <c r="C2349"/>
  <c r="D2349"/>
  <c r="G2349"/>
  <c r="H2349"/>
  <c r="C2350"/>
  <c r="D2350"/>
  <c r="G2350"/>
  <c r="H2350"/>
  <c r="C2351"/>
  <c r="D2351"/>
  <c r="G2351"/>
  <c r="H2351"/>
  <c r="C2352"/>
  <c r="D2352"/>
  <c r="G2352"/>
  <c r="H2352"/>
  <c r="C2353"/>
  <c r="D2353"/>
  <c r="G2353"/>
  <c r="H2353"/>
  <c r="C2354"/>
  <c r="D2354"/>
  <c r="G2354"/>
  <c r="H2354"/>
  <c r="C2355"/>
  <c r="D2355"/>
  <c r="G2355"/>
  <c r="H2355"/>
  <c r="C2356"/>
  <c r="D2356"/>
  <c r="G2356"/>
  <c r="H2356"/>
  <c r="C2357"/>
  <c r="D2357"/>
  <c r="G2357"/>
  <c r="H2357"/>
  <c r="C2358"/>
  <c r="D2358"/>
  <c r="G2358"/>
  <c r="H2358"/>
  <c r="C2359"/>
  <c r="D2359"/>
  <c r="G2359"/>
  <c r="H2359"/>
  <c r="C2360"/>
  <c r="D2360"/>
  <c r="G2360"/>
  <c r="H2360"/>
  <c r="C2361"/>
  <c r="D2361"/>
  <c r="G2361"/>
  <c r="H2361"/>
  <c r="C2362"/>
  <c r="D2362"/>
  <c r="G2362"/>
  <c r="H2362"/>
  <c r="C2363"/>
  <c r="D2363"/>
  <c r="G2363"/>
  <c r="H2363"/>
  <c r="C2364"/>
  <c r="D2364"/>
  <c r="G2364"/>
  <c r="H2364"/>
  <c r="C2365"/>
  <c r="D2365"/>
  <c r="G2365"/>
  <c r="H2365"/>
  <c r="C2366"/>
  <c r="D2366"/>
  <c r="G2366"/>
  <c r="H2366"/>
  <c r="C2367"/>
  <c r="D2367"/>
  <c r="G2367"/>
  <c r="H2367"/>
  <c r="C2368"/>
  <c r="D2368"/>
  <c r="G2368"/>
  <c r="H2368"/>
  <c r="C2369"/>
  <c r="D2369"/>
  <c r="G2369"/>
  <c r="H2369"/>
  <c r="C2370"/>
  <c r="D2370"/>
  <c r="G2370"/>
  <c r="H2370"/>
  <c r="C2371"/>
  <c r="D2371"/>
  <c r="G2371"/>
  <c r="H2371"/>
  <c r="C2372"/>
  <c r="D2372"/>
  <c r="G2372"/>
  <c r="H2372"/>
  <c r="C2373"/>
  <c r="D2373"/>
  <c r="G2373"/>
  <c r="H2373"/>
  <c r="C2374"/>
  <c r="D2374"/>
  <c r="G2374"/>
  <c r="H2374"/>
  <c r="C2375"/>
  <c r="D2375"/>
  <c r="G2375"/>
  <c r="H2375"/>
  <c r="C2376"/>
  <c r="D2376"/>
  <c r="G2376"/>
  <c r="H2376"/>
  <c r="C2377"/>
  <c r="D2377"/>
  <c r="G2377"/>
  <c r="H2377"/>
  <c r="C2378"/>
  <c r="D2378"/>
  <c r="G2378"/>
  <c r="H2378"/>
  <c r="C2379"/>
  <c r="D2379"/>
  <c r="G2379"/>
  <c r="H2379"/>
  <c r="C2380"/>
  <c r="D2380"/>
  <c r="G2380"/>
  <c r="H2380"/>
  <c r="C2381"/>
  <c r="D2381"/>
  <c r="G2381"/>
  <c r="H2381"/>
  <c r="C2382"/>
  <c r="D2382"/>
  <c r="G2382"/>
  <c r="H2382"/>
  <c r="C2383"/>
  <c r="D2383"/>
  <c r="G2383"/>
  <c r="H2383"/>
  <c r="C2384"/>
  <c r="D2384"/>
  <c r="G2384"/>
  <c r="H2384"/>
  <c r="C2385"/>
  <c r="D2385"/>
  <c r="G2385"/>
  <c r="H2385"/>
  <c r="C2386"/>
  <c r="D2386"/>
  <c r="G2386"/>
  <c r="H2386"/>
  <c r="C2387"/>
  <c r="D2387"/>
  <c r="G2387"/>
  <c r="H2387"/>
  <c r="C2388"/>
  <c r="D2388"/>
  <c r="G2388"/>
  <c r="H2388"/>
  <c r="C2389"/>
  <c r="D2389"/>
  <c r="G2389"/>
  <c r="H2389"/>
  <c r="C2390"/>
  <c r="D2390"/>
  <c r="G2390"/>
  <c r="H2390"/>
  <c r="C2391"/>
  <c r="D2391"/>
  <c r="G2391"/>
  <c r="H2391"/>
  <c r="C2392"/>
  <c r="D2392"/>
  <c r="G2392"/>
  <c r="H2392"/>
  <c r="C2393"/>
  <c r="D2393"/>
  <c r="G2393"/>
  <c r="H2393"/>
  <c r="C2394"/>
  <c r="D2394"/>
  <c r="G2394"/>
  <c r="H2394"/>
  <c r="C2395"/>
  <c r="D2395"/>
  <c r="G2395"/>
  <c r="H2395"/>
  <c r="C2396"/>
  <c r="D2396"/>
  <c r="G2396"/>
  <c r="H2396"/>
  <c r="C2397"/>
  <c r="D2397"/>
  <c r="G2397"/>
  <c r="H2397"/>
  <c r="C2398"/>
  <c r="D2398"/>
  <c r="G2398"/>
  <c r="H2398"/>
  <c r="C2399"/>
  <c r="D2399"/>
  <c r="G2399"/>
  <c r="H2399"/>
  <c r="C2400"/>
  <c r="D2400"/>
  <c r="G2400"/>
  <c r="H2400"/>
  <c r="C2401"/>
  <c r="D2401"/>
  <c r="G2401"/>
  <c r="H2401"/>
  <c r="C2402"/>
  <c r="D2402"/>
  <c r="G2402"/>
  <c r="H2402"/>
  <c r="C2403"/>
  <c r="D2403"/>
  <c r="G2403"/>
  <c r="H2403"/>
  <c r="C2404"/>
  <c r="D2404"/>
  <c r="G2404"/>
  <c r="H2404"/>
  <c r="C2405"/>
  <c r="D2405"/>
  <c r="G2405"/>
  <c r="H2405"/>
  <c r="C2406"/>
  <c r="D2406"/>
  <c r="G2406"/>
  <c r="H2406"/>
  <c r="C2407"/>
  <c r="D2407"/>
  <c r="G2407"/>
  <c r="H2407"/>
  <c r="C2408"/>
  <c r="D2408"/>
  <c r="G2408"/>
  <c r="H2408"/>
  <c r="C2409"/>
  <c r="D2409"/>
  <c r="G2409"/>
  <c r="H2409"/>
  <c r="C2410"/>
  <c r="D2410"/>
  <c r="G2410"/>
  <c r="H2410"/>
  <c r="C2411"/>
  <c r="D2411"/>
  <c r="G2411"/>
  <c r="H2411"/>
  <c r="C2412"/>
  <c r="D2412"/>
  <c r="G2412"/>
  <c r="H2412"/>
  <c r="C2413"/>
  <c r="D2413"/>
  <c r="G2413"/>
  <c r="H2413"/>
  <c r="C2414"/>
  <c r="D2414"/>
  <c r="G2414"/>
  <c r="H2414"/>
  <c r="C2415"/>
  <c r="D2415"/>
  <c r="G2415"/>
  <c r="H2415"/>
  <c r="C2416"/>
  <c r="D2416"/>
  <c r="G2416"/>
  <c r="H2416"/>
  <c r="C2417"/>
  <c r="D2417"/>
  <c r="G2417"/>
  <c r="H2417"/>
  <c r="C2418"/>
  <c r="D2418"/>
  <c r="G2418"/>
  <c r="H2418"/>
  <c r="C2419"/>
  <c r="D2419"/>
  <c r="G2419"/>
  <c r="H2419"/>
  <c r="C2420"/>
  <c r="D2420"/>
  <c r="G2420"/>
  <c r="H2420"/>
  <c r="C2421"/>
  <c r="D2421"/>
  <c r="G2421"/>
  <c r="H2421"/>
  <c r="C2422"/>
  <c r="D2422"/>
  <c r="G2422"/>
  <c r="H2422"/>
  <c r="C2423"/>
  <c r="D2423"/>
  <c r="G2423"/>
  <c r="H2423"/>
  <c r="C2424"/>
  <c r="D2424"/>
  <c r="G2424"/>
  <c r="H2424"/>
  <c r="C2425"/>
  <c r="D2425"/>
  <c r="G2425"/>
  <c r="H2425"/>
  <c r="C2426"/>
  <c r="D2426"/>
  <c r="G2426"/>
  <c r="H2426"/>
  <c r="C2427"/>
  <c r="D2427"/>
  <c r="G2427"/>
  <c r="H2427"/>
  <c r="C2428"/>
  <c r="D2428"/>
  <c r="G2428"/>
  <c r="H2428"/>
  <c r="C2429"/>
  <c r="D2429"/>
  <c r="G2429"/>
  <c r="H2429"/>
  <c r="C2430"/>
  <c r="D2430"/>
  <c r="G2430"/>
  <c r="H2430"/>
  <c r="C2431"/>
  <c r="D2431"/>
  <c r="G2431"/>
  <c r="H2431"/>
  <c r="C2432"/>
  <c r="D2432"/>
  <c r="G2432"/>
  <c r="H2432"/>
  <c r="C2433"/>
  <c r="D2433"/>
  <c r="G2433"/>
  <c r="H2433"/>
  <c r="C2434"/>
  <c r="D2434"/>
  <c r="G2434"/>
  <c r="H2434"/>
  <c r="C2435"/>
  <c r="D2435"/>
  <c r="G2435"/>
  <c r="H2435"/>
  <c r="C2436"/>
  <c r="D2436"/>
  <c r="G2436"/>
  <c r="H2436"/>
  <c r="C2437"/>
  <c r="D2437"/>
  <c r="G2437"/>
  <c r="H2437"/>
  <c r="C2438"/>
  <c r="D2438"/>
  <c r="G2438"/>
  <c r="H2438"/>
  <c r="C2439"/>
  <c r="D2439"/>
  <c r="G2439"/>
  <c r="H2439"/>
  <c r="C2440"/>
  <c r="D2440"/>
  <c r="G2440"/>
  <c r="H2440"/>
  <c r="C2441"/>
  <c r="D2441"/>
  <c r="G2441"/>
  <c r="H2441"/>
  <c r="C2442"/>
  <c r="D2442"/>
  <c r="G2442"/>
  <c r="H2442"/>
  <c r="C2443"/>
  <c r="D2443"/>
  <c r="G2443"/>
  <c r="H2443"/>
  <c r="C2444"/>
  <c r="D2444"/>
  <c r="G2444"/>
  <c r="H2444"/>
  <c r="C2445"/>
  <c r="D2445"/>
  <c r="G2445"/>
  <c r="H2445"/>
  <c r="C2446"/>
  <c r="D2446"/>
  <c r="G2446"/>
  <c r="H2446"/>
  <c r="C2447"/>
  <c r="D2447"/>
  <c r="G2447"/>
  <c r="H2447"/>
  <c r="C2448"/>
  <c r="D2448"/>
  <c r="G2448"/>
  <c r="H2448"/>
  <c r="C2449"/>
  <c r="D2449"/>
  <c r="G2449"/>
  <c r="H2449"/>
  <c r="C2450"/>
  <c r="D2450"/>
  <c r="G2450"/>
  <c r="H2450"/>
  <c r="C2451"/>
  <c r="D2451"/>
  <c r="G2451"/>
  <c r="H2451"/>
  <c r="C2452"/>
  <c r="D2452"/>
  <c r="G2452"/>
  <c r="H2452"/>
  <c r="C2453"/>
  <c r="D2453"/>
  <c r="G2453"/>
  <c r="H2453"/>
  <c r="C2454"/>
  <c r="D2454"/>
  <c r="G2454"/>
  <c r="H2454"/>
  <c r="C2455"/>
  <c r="D2455"/>
  <c r="G2455"/>
  <c r="H2455"/>
  <c r="C2456"/>
  <c r="D2456"/>
  <c r="G2456"/>
  <c r="H2456"/>
  <c r="C2457"/>
  <c r="D2457"/>
  <c r="G2457"/>
  <c r="H2457"/>
  <c r="C2458"/>
  <c r="D2458"/>
  <c r="G2458"/>
  <c r="H2458"/>
  <c r="C2459"/>
  <c r="D2459"/>
  <c r="G2459"/>
  <c r="H2459"/>
  <c r="C2460"/>
  <c r="D2460"/>
  <c r="G2460"/>
  <c r="H2460"/>
  <c r="C2461"/>
  <c r="D2461"/>
  <c r="G2461"/>
  <c r="H2461"/>
  <c r="C2462"/>
  <c r="D2462"/>
  <c r="G2462"/>
  <c r="H2462"/>
  <c r="C2463"/>
  <c r="D2463"/>
  <c r="G2463"/>
  <c r="H2463"/>
  <c r="C2464"/>
  <c r="D2464"/>
  <c r="G2464"/>
  <c r="H2464"/>
  <c r="C2465"/>
  <c r="D2465"/>
  <c r="G2465"/>
  <c r="H2465"/>
  <c r="C2466"/>
  <c r="D2466"/>
  <c r="G2466"/>
  <c r="H2466"/>
  <c r="C2467"/>
  <c r="D2467"/>
  <c r="G2467"/>
  <c r="H2467"/>
  <c r="C2468"/>
  <c r="D2468"/>
  <c r="G2468"/>
  <c r="H2468"/>
  <c r="C2469"/>
  <c r="D2469"/>
  <c r="G2469"/>
  <c r="H2469"/>
  <c r="C2470"/>
  <c r="D2470"/>
  <c r="G2470"/>
  <c r="H2470"/>
  <c r="C2471"/>
  <c r="D2471"/>
  <c r="G2471"/>
  <c r="H2471"/>
  <c r="C2472"/>
  <c r="D2472"/>
  <c r="G2472"/>
  <c r="H2472"/>
  <c r="C2473"/>
  <c r="D2473"/>
  <c r="G2473"/>
  <c r="H2473"/>
  <c r="C2474"/>
  <c r="D2474"/>
  <c r="G2474"/>
  <c r="H2474"/>
  <c r="C2475"/>
  <c r="D2475"/>
  <c r="G2475"/>
  <c r="H2475"/>
  <c r="C2476"/>
  <c r="D2476"/>
  <c r="G2476"/>
  <c r="H2476"/>
  <c r="C2477"/>
  <c r="D2477"/>
  <c r="G2477"/>
  <c r="H2477"/>
  <c r="C2478"/>
  <c r="D2478"/>
  <c r="G2478"/>
  <c r="H2478"/>
  <c r="C2479"/>
  <c r="D2479"/>
  <c r="G2479"/>
  <c r="H2479"/>
  <c r="C2480"/>
  <c r="D2480"/>
  <c r="G2480"/>
  <c r="H2480"/>
  <c r="C2481"/>
  <c r="D2481"/>
  <c r="G2481"/>
  <c r="H2481"/>
  <c r="C2482"/>
  <c r="D2482"/>
  <c r="G2482"/>
  <c r="H2482"/>
  <c r="C2483"/>
  <c r="D2483"/>
  <c r="G2483"/>
  <c r="H2483"/>
  <c r="C2484"/>
  <c r="D2484"/>
  <c r="G2484"/>
  <c r="H2484"/>
  <c r="C2485"/>
  <c r="D2485"/>
  <c r="G2485"/>
  <c r="H2485"/>
  <c r="C2486"/>
  <c r="D2486"/>
  <c r="G2486"/>
  <c r="H2486"/>
  <c r="C2487"/>
  <c r="D2487"/>
  <c r="G2487"/>
  <c r="H2487"/>
  <c r="C2488"/>
  <c r="D2488"/>
  <c r="G2488"/>
  <c r="H2488"/>
  <c r="C2489"/>
  <c r="D2489"/>
  <c r="G2489"/>
  <c r="H2489"/>
  <c r="C2490"/>
  <c r="D2490"/>
  <c r="G2490"/>
  <c r="H2490"/>
  <c r="C2491"/>
  <c r="D2491"/>
  <c r="G2491"/>
  <c r="H2491"/>
  <c r="C2492"/>
  <c r="D2492"/>
  <c r="G2492"/>
  <c r="H2492"/>
  <c r="C2493"/>
  <c r="D2493"/>
  <c r="G2493"/>
  <c r="H2493"/>
  <c r="C2494"/>
  <c r="D2494"/>
  <c r="G2494"/>
  <c r="H2494"/>
  <c r="C2495"/>
  <c r="D2495"/>
  <c r="G2495"/>
  <c r="H2495"/>
  <c r="C2496"/>
  <c r="D2496"/>
  <c r="G2496"/>
  <c r="H2496"/>
  <c r="C2497"/>
  <c r="D2497"/>
  <c r="G2497"/>
  <c r="H2497"/>
  <c r="C2498"/>
  <c r="D2498"/>
  <c r="G2498"/>
  <c r="H2498"/>
  <c r="C2499"/>
  <c r="D2499"/>
  <c r="G2499"/>
  <c r="H2499"/>
  <c r="C2500"/>
  <c r="D2500"/>
  <c r="G2500"/>
  <c r="H2500"/>
  <c r="C2501"/>
  <c r="D2501"/>
  <c r="G2501"/>
  <c r="H2501"/>
  <c r="C2502"/>
  <c r="D2502"/>
  <c r="G2502"/>
  <c r="H2502"/>
  <c r="C2503"/>
  <c r="D2503"/>
  <c r="G2503"/>
  <c r="H2503"/>
  <c r="C2504"/>
  <c r="D2504"/>
  <c r="G2504"/>
  <c r="H2504"/>
  <c r="C2505"/>
  <c r="D2505"/>
  <c r="G2505"/>
  <c r="H2505"/>
  <c r="C2506"/>
  <c r="D2506"/>
  <c r="G2506"/>
  <c r="H2506"/>
  <c r="C2507"/>
  <c r="D2507"/>
  <c r="G2507"/>
  <c r="H2507"/>
  <c r="C2508"/>
  <c r="D2508"/>
  <c r="G2508"/>
  <c r="H2508"/>
  <c r="C2509"/>
  <c r="D2509"/>
  <c r="G2509"/>
  <c r="H2509"/>
  <c r="C2510"/>
  <c r="D2510"/>
  <c r="G2510"/>
  <c r="H2510"/>
  <c r="C2511"/>
  <c r="D2511"/>
  <c r="G2511"/>
  <c r="H2511"/>
  <c r="C2512"/>
  <c r="D2512"/>
  <c r="G2512"/>
  <c r="H2512"/>
  <c r="C2513"/>
  <c r="D2513"/>
  <c r="G2513"/>
  <c r="H2513"/>
  <c r="C2514"/>
  <c r="D2514"/>
  <c r="G2514"/>
  <c r="H2514"/>
  <c r="C2515"/>
  <c r="D2515"/>
  <c r="G2515"/>
  <c r="H2515"/>
  <c r="C2516"/>
  <c r="D2516"/>
  <c r="G2516"/>
  <c r="H2516"/>
  <c r="C2517"/>
  <c r="D2517"/>
  <c r="G2517"/>
  <c r="H2517"/>
  <c r="C2518"/>
  <c r="D2518"/>
  <c r="G2518"/>
  <c r="H2518"/>
  <c r="C2519"/>
  <c r="D2519"/>
  <c r="G2519"/>
  <c r="H2519"/>
  <c r="C2520"/>
  <c r="D2520"/>
  <c r="G2520"/>
  <c r="H2520"/>
  <c r="C2521"/>
  <c r="D2521"/>
  <c r="G2521"/>
  <c r="H2521"/>
  <c r="C2522"/>
  <c r="D2522"/>
  <c r="G2522"/>
  <c r="H2522"/>
  <c r="C2523"/>
  <c r="D2523"/>
  <c r="G2523"/>
  <c r="H2523"/>
  <c r="C2524"/>
  <c r="D2524"/>
  <c r="G2524"/>
  <c r="H2524"/>
  <c r="C2525"/>
  <c r="D2525"/>
  <c r="G2525"/>
  <c r="H2525"/>
  <c r="C2526"/>
  <c r="D2526"/>
  <c r="G2526"/>
  <c r="H2526"/>
  <c r="C2527"/>
  <c r="D2527"/>
  <c r="G2527"/>
  <c r="H2527"/>
  <c r="C2528"/>
  <c r="D2528"/>
  <c r="G2528"/>
  <c r="H2528"/>
  <c r="C2529"/>
  <c r="D2529"/>
  <c r="G2529"/>
  <c r="H2529"/>
  <c r="C2530"/>
  <c r="D2530"/>
  <c r="G2530"/>
  <c r="H2530"/>
  <c r="C2531"/>
  <c r="D2531"/>
  <c r="G2531"/>
  <c r="H2531"/>
  <c r="C2532"/>
  <c r="D2532"/>
  <c r="G2532"/>
  <c r="H2532"/>
  <c r="C2533"/>
  <c r="D2533"/>
  <c r="G2533"/>
  <c r="H2533"/>
  <c r="C2534"/>
  <c r="D2534"/>
  <c r="G2534"/>
  <c r="H2534"/>
  <c r="C2535"/>
  <c r="D2535"/>
  <c r="G2535"/>
  <c r="H2535"/>
  <c r="C2536"/>
  <c r="D2536"/>
  <c r="G2536"/>
  <c r="H2536"/>
  <c r="C2537"/>
  <c r="D2537"/>
  <c r="G2537"/>
  <c r="H2537"/>
  <c r="C2538"/>
  <c r="D2538"/>
  <c r="G2538"/>
  <c r="H2538"/>
  <c r="C2539"/>
  <c r="D2539"/>
  <c r="G2539"/>
  <c r="H2539"/>
  <c r="C2540"/>
  <c r="D2540"/>
  <c r="G2540"/>
  <c r="H2540"/>
  <c r="C2541"/>
  <c r="D2541"/>
  <c r="G2541"/>
  <c r="H2541"/>
  <c r="C2542"/>
  <c r="D2542"/>
  <c r="G2542"/>
  <c r="H2542"/>
  <c r="C2543"/>
  <c r="D2543"/>
  <c r="G2543"/>
  <c r="H2543"/>
  <c r="C2544"/>
  <c r="D2544"/>
  <c r="G2544"/>
  <c r="H2544"/>
  <c r="C2545"/>
  <c r="D2545"/>
  <c r="G2545"/>
  <c r="H2545"/>
  <c r="C2546"/>
  <c r="D2546"/>
  <c r="G2546"/>
  <c r="H2546"/>
  <c r="C2547"/>
  <c r="D2547"/>
  <c r="G2547"/>
  <c r="H2547"/>
  <c r="C2548"/>
  <c r="D2548"/>
  <c r="G2548"/>
  <c r="H2548"/>
  <c r="C2549"/>
  <c r="D2549"/>
  <c r="G2549"/>
  <c r="H2549"/>
  <c r="C2550"/>
  <c r="D2550"/>
  <c r="G2550"/>
  <c r="H2550"/>
  <c r="C2551"/>
  <c r="D2551"/>
  <c r="G2551"/>
  <c r="H2551"/>
  <c r="C2552"/>
  <c r="D2552"/>
  <c r="G2552"/>
  <c r="H2552"/>
  <c r="C2553"/>
  <c r="D2553"/>
  <c r="G2553"/>
  <c r="H2553"/>
  <c r="C2554"/>
  <c r="D2554"/>
  <c r="G2554"/>
  <c r="H2554"/>
  <c r="C2555"/>
  <c r="D2555"/>
  <c r="G2555"/>
  <c r="H2555"/>
  <c r="C2556"/>
  <c r="D2556"/>
  <c r="G2556"/>
  <c r="H2556"/>
  <c r="C2557"/>
  <c r="D2557"/>
  <c r="G2557"/>
  <c r="H2557"/>
  <c r="C2558"/>
  <c r="D2558"/>
  <c r="G2558"/>
  <c r="H2558"/>
  <c r="C2559"/>
  <c r="D2559"/>
  <c r="G2559"/>
  <c r="H2559"/>
  <c r="C2560"/>
  <c r="D2560"/>
  <c r="G2560"/>
  <c r="H2560"/>
  <c r="C2561"/>
  <c r="D2561"/>
  <c r="G2561"/>
  <c r="H2561"/>
  <c r="C2562"/>
  <c r="D2562"/>
  <c r="G2562"/>
  <c r="H2562"/>
  <c r="C2563"/>
  <c r="D2563"/>
  <c r="G2563"/>
  <c r="H2563"/>
  <c r="C2564"/>
  <c r="D2564"/>
  <c r="G2564"/>
  <c r="H2564"/>
  <c r="C2565"/>
  <c r="D2565"/>
  <c r="G2565"/>
  <c r="H2565"/>
  <c r="C2566"/>
  <c r="D2566"/>
  <c r="G2566"/>
  <c r="H2566"/>
  <c r="C2567"/>
  <c r="D2567"/>
  <c r="G2567"/>
  <c r="H2567"/>
  <c r="C2568"/>
  <c r="D2568"/>
  <c r="G2568"/>
  <c r="H2568"/>
  <c r="C2569"/>
  <c r="D2569"/>
  <c r="G2569"/>
  <c r="H2569"/>
  <c r="C2570"/>
  <c r="D2570"/>
  <c r="G2570"/>
  <c r="H2570"/>
  <c r="C2571"/>
  <c r="D2571"/>
  <c r="G2571"/>
  <c r="H2571"/>
  <c r="C2572"/>
  <c r="D2572"/>
  <c r="G2572"/>
  <c r="H2572"/>
  <c r="C2573"/>
  <c r="D2573"/>
  <c r="G2573"/>
  <c r="H2573"/>
  <c r="C2574"/>
  <c r="D2574"/>
  <c r="G2574"/>
  <c r="H2574"/>
  <c r="C2575"/>
  <c r="D2575"/>
  <c r="G2575"/>
  <c r="H2575"/>
  <c r="C2576"/>
  <c r="D2576"/>
  <c r="G2576"/>
  <c r="H2576"/>
  <c r="C2577"/>
  <c r="D2577"/>
  <c r="G2577"/>
  <c r="H2577"/>
  <c r="C2578"/>
  <c r="D2578"/>
  <c r="G2578"/>
  <c r="H2578"/>
  <c r="C2579"/>
  <c r="D2579"/>
  <c r="G2579"/>
  <c r="H2579"/>
  <c r="C2580"/>
  <c r="D2580"/>
  <c r="G2580"/>
  <c r="H2580"/>
  <c r="C2581"/>
  <c r="D2581"/>
  <c r="G2581"/>
  <c r="H2581"/>
  <c r="C2582"/>
  <c r="D2582"/>
  <c r="G2582"/>
  <c r="H2582"/>
  <c r="C2583"/>
  <c r="D2583"/>
  <c r="G2583"/>
  <c r="H2583"/>
  <c r="C2584"/>
  <c r="D2584"/>
  <c r="G2584"/>
  <c r="H2584"/>
  <c r="C2585"/>
  <c r="D2585"/>
  <c r="G2585"/>
  <c r="H2585"/>
  <c r="C2586"/>
  <c r="D2586"/>
  <c r="G2586"/>
  <c r="H2586"/>
  <c r="C2587"/>
  <c r="D2587"/>
  <c r="G2587"/>
  <c r="H2587"/>
  <c r="C2588"/>
  <c r="D2588"/>
  <c r="G2588"/>
  <c r="H2588"/>
  <c r="C2589"/>
  <c r="D2589"/>
  <c r="G2589"/>
  <c r="H2589"/>
  <c r="C2590"/>
  <c r="D2590"/>
  <c r="G2590"/>
  <c r="H2590"/>
  <c r="C2591"/>
  <c r="D2591"/>
  <c r="G2591"/>
  <c r="H2591"/>
  <c r="C2592"/>
  <c r="D2592"/>
  <c r="G2592"/>
  <c r="H2592"/>
  <c r="C2593"/>
  <c r="D2593"/>
  <c r="G2593"/>
  <c r="H2593"/>
  <c r="C2594"/>
  <c r="D2594"/>
  <c r="G2594"/>
  <c r="H2594"/>
  <c r="C2595"/>
  <c r="D2595"/>
  <c r="G2595"/>
  <c r="H2595"/>
  <c r="C2596"/>
  <c r="D2596"/>
  <c r="G2596"/>
  <c r="H2596"/>
  <c r="C2597"/>
  <c r="D2597"/>
  <c r="G2597"/>
  <c r="H2597"/>
  <c r="C2598"/>
  <c r="D2598"/>
  <c r="G2598"/>
  <c r="H2598"/>
  <c r="C2599"/>
  <c r="D2599"/>
  <c r="G2599"/>
  <c r="H2599"/>
  <c r="C2600"/>
  <c r="D2600"/>
  <c r="G2600"/>
  <c r="H2600"/>
  <c r="C2601"/>
  <c r="D2601"/>
  <c r="G2601"/>
  <c r="H2601"/>
  <c r="C2602"/>
  <c r="D2602"/>
  <c r="G2602"/>
  <c r="H2602"/>
  <c r="C2603"/>
  <c r="D2603"/>
  <c r="G2603"/>
  <c r="H2603"/>
  <c r="C2604"/>
  <c r="D2604"/>
  <c r="G2604"/>
  <c r="H2604"/>
  <c r="C2605"/>
  <c r="D2605"/>
  <c r="G2605"/>
  <c r="H2605"/>
  <c r="C2606"/>
  <c r="D2606"/>
  <c r="G2606"/>
  <c r="H2606"/>
  <c r="C2607"/>
  <c r="D2607"/>
  <c r="G2607"/>
  <c r="H2607"/>
  <c r="C2608"/>
  <c r="D2608"/>
  <c r="G2608"/>
  <c r="H2608"/>
  <c r="C2609"/>
  <c r="D2609"/>
  <c r="G2609"/>
  <c r="H2609"/>
  <c r="C2610"/>
  <c r="D2610"/>
  <c r="G2610"/>
  <c r="H2610"/>
  <c r="C2611"/>
  <c r="D2611"/>
  <c r="G2611"/>
  <c r="H2611"/>
  <c r="C2612"/>
  <c r="D2612"/>
  <c r="G2612"/>
  <c r="H2612"/>
  <c r="C2613"/>
  <c r="D2613"/>
  <c r="G2613"/>
  <c r="H2613"/>
  <c r="C2614"/>
  <c r="D2614"/>
  <c r="G2614"/>
  <c r="H2614"/>
  <c r="C2615"/>
  <c r="D2615"/>
  <c r="G2615"/>
  <c r="H2615"/>
  <c r="C2616"/>
  <c r="D2616"/>
  <c r="G2616"/>
  <c r="H2616"/>
  <c r="C2617"/>
  <c r="D2617"/>
  <c r="G2617"/>
  <c r="H2617"/>
  <c r="C2618"/>
  <c r="D2618"/>
  <c r="G2618"/>
  <c r="H2618"/>
  <c r="C2619"/>
  <c r="D2619"/>
  <c r="G2619"/>
  <c r="H2619"/>
  <c r="C2620"/>
  <c r="D2620"/>
  <c r="G2620"/>
  <c r="H2620"/>
  <c r="C2621"/>
  <c r="D2621"/>
  <c r="G2621"/>
  <c r="H2621"/>
  <c r="C2622"/>
  <c r="D2622"/>
  <c r="G2622"/>
  <c r="H2622"/>
  <c r="C2623"/>
  <c r="D2623"/>
  <c r="G2623"/>
  <c r="H2623"/>
  <c r="C2624"/>
  <c r="D2624"/>
  <c r="G2624"/>
  <c r="H2624"/>
  <c r="C2625"/>
  <c r="D2625"/>
  <c r="G2625"/>
  <c r="H2625"/>
  <c r="C2626"/>
  <c r="D2626"/>
  <c r="G2626"/>
  <c r="H2626"/>
  <c r="C2627"/>
  <c r="D2627"/>
  <c r="G2627"/>
  <c r="H2627"/>
  <c r="C2628"/>
  <c r="D2628"/>
  <c r="G2628"/>
  <c r="H2628"/>
  <c r="C2629"/>
  <c r="D2629"/>
  <c r="G2629"/>
  <c r="H2629"/>
  <c r="C2630"/>
  <c r="D2630"/>
  <c r="G2630"/>
  <c r="H2630"/>
  <c r="C2631"/>
  <c r="D2631"/>
  <c r="G2631"/>
  <c r="H2631"/>
  <c r="C2632"/>
  <c r="D2632"/>
  <c r="G2632"/>
  <c r="H2632"/>
  <c r="C2633"/>
  <c r="D2633"/>
  <c r="G2633"/>
  <c r="H2633"/>
  <c r="C2634"/>
  <c r="D2634"/>
  <c r="G2634"/>
  <c r="H2634"/>
  <c r="C2635"/>
  <c r="D2635"/>
  <c r="G2635"/>
  <c r="H2635"/>
  <c r="C2636"/>
  <c r="D2636"/>
  <c r="G2636"/>
  <c r="H2636"/>
  <c r="C2637"/>
  <c r="D2637"/>
  <c r="G2637"/>
  <c r="H2637"/>
  <c r="C2638"/>
  <c r="D2638"/>
  <c r="G2638"/>
  <c r="H2638"/>
  <c r="C2639"/>
  <c r="D2639"/>
  <c r="G2639"/>
  <c r="H2639"/>
  <c r="C2640"/>
  <c r="D2640"/>
  <c r="G2640"/>
  <c r="H2640"/>
  <c r="C2641"/>
  <c r="D2641"/>
  <c r="G2641"/>
  <c r="H2641"/>
  <c r="C2642"/>
  <c r="D2642"/>
  <c r="G2642"/>
  <c r="H2642"/>
  <c r="C2643"/>
  <c r="D2643"/>
  <c r="G2643"/>
  <c r="H2643"/>
  <c r="C2644"/>
  <c r="D2644"/>
  <c r="G2644"/>
  <c r="H2644"/>
  <c r="C2645"/>
  <c r="D2645"/>
  <c r="G2645"/>
  <c r="H2645"/>
  <c r="C2646"/>
  <c r="D2646"/>
  <c r="G2646"/>
  <c r="H2646"/>
  <c r="C2647"/>
  <c r="D2647"/>
  <c r="G2647"/>
  <c r="H2647"/>
  <c r="C2648"/>
  <c r="D2648"/>
  <c r="G2648"/>
  <c r="H2648"/>
  <c r="C2649"/>
  <c r="D2649"/>
  <c r="G2649"/>
  <c r="H2649"/>
  <c r="C2650"/>
  <c r="D2650"/>
  <c r="G2650"/>
  <c r="H2650"/>
  <c r="C2651"/>
  <c r="D2651"/>
  <c r="G2651"/>
  <c r="H2651"/>
  <c r="C2652"/>
  <c r="D2652"/>
  <c r="G2652"/>
  <c r="H2652"/>
  <c r="C2653"/>
  <c r="D2653"/>
  <c r="G2653"/>
  <c r="H2653"/>
  <c r="C2654"/>
  <c r="D2654"/>
  <c r="G2654"/>
  <c r="H2654"/>
  <c r="C2655"/>
  <c r="D2655"/>
  <c r="G2655"/>
  <c r="H2655"/>
  <c r="C2656"/>
  <c r="D2656"/>
  <c r="G2656"/>
  <c r="H2656"/>
  <c r="C2657"/>
  <c r="D2657"/>
  <c r="G2657"/>
  <c r="H2657"/>
  <c r="C2658"/>
  <c r="D2658"/>
  <c r="G2658"/>
  <c r="H2658"/>
  <c r="C2659"/>
  <c r="D2659"/>
  <c r="G2659"/>
  <c r="H2659"/>
  <c r="C2660"/>
  <c r="D2660"/>
  <c r="G2660"/>
  <c r="H2660"/>
  <c r="C2661"/>
  <c r="D2661"/>
  <c r="G2661"/>
  <c r="H2661"/>
  <c r="C2662"/>
  <c r="D2662"/>
  <c r="G2662"/>
  <c r="H2662"/>
  <c r="C2663"/>
  <c r="D2663"/>
  <c r="G2663"/>
  <c r="H2663"/>
  <c r="C2664"/>
  <c r="D2664"/>
  <c r="G2664"/>
  <c r="H2664"/>
  <c r="C2665"/>
  <c r="D2665"/>
  <c r="G2665"/>
  <c r="H2665"/>
  <c r="C2666"/>
  <c r="D2666"/>
  <c r="G2666"/>
  <c r="H2666"/>
  <c r="C2667"/>
  <c r="D2667"/>
  <c r="G2667"/>
  <c r="H2667"/>
  <c r="C2668"/>
  <c r="D2668"/>
  <c r="G2668"/>
  <c r="H2668"/>
  <c r="C2669"/>
  <c r="D2669"/>
  <c r="G2669"/>
  <c r="H2669"/>
  <c r="C2670"/>
  <c r="D2670"/>
  <c r="G2670"/>
  <c r="H2670"/>
  <c r="C2671"/>
  <c r="D2671"/>
  <c r="G2671"/>
  <c r="H2671"/>
  <c r="C2672"/>
  <c r="D2672"/>
  <c r="G2672"/>
  <c r="H2672"/>
  <c r="C2673"/>
  <c r="D2673"/>
  <c r="G2673"/>
  <c r="H2673"/>
  <c r="C2674"/>
  <c r="D2674"/>
  <c r="G2674"/>
  <c r="H2674"/>
  <c r="C2675"/>
  <c r="D2675"/>
  <c r="G2675"/>
  <c r="H2675"/>
  <c r="C2676"/>
  <c r="D2676"/>
  <c r="G2676"/>
  <c r="H2676"/>
  <c r="C2677"/>
  <c r="D2677"/>
  <c r="G2677"/>
  <c r="H2677"/>
  <c r="C2678"/>
  <c r="D2678"/>
  <c r="G2678"/>
  <c r="H2678"/>
  <c r="C2679"/>
  <c r="D2679"/>
  <c r="G2679"/>
  <c r="H2679"/>
  <c r="C2680"/>
  <c r="D2680"/>
  <c r="G2680"/>
  <c r="H2680"/>
  <c r="C2681"/>
  <c r="D2681"/>
  <c r="G2681"/>
  <c r="H2681"/>
  <c r="C2682"/>
  <c r="D2682"/>
  <c r="G2682"/>
  <c r="H2682"/>
  <c r="C2683"/>
  <c r="D2683"/>
  <c r="G2683"/>
  <c r="H2683"/>
  <c r="C2684"/>
  <c r="D2684"/>
  <c r="G2684"/>
  <c r="H2684"/>
  <c r="C2685"/>
  <c r="D2685"/>
  <c r="G2685"/>
  <c r="H2685"/>
  <c r="C2686"/>
  <c r="D2686"/>
  <c r="G2686"/>
  <c r="H2686"/>
  <c r="C2687"/>
  <c r="D2687"/>
  <c r="G2687"/>
  <c r="H2687"/>
  <c r="C2688"/>
  <c r="D2688"/>
  <c r="G2688"/>
  <c r="H2688"/>
  <c r="C2689"/>
  <c r="D2689"/>
  <c r="G2689"/>
  <c r="H2689"/>
  <c r="C2690"/>
  <c r="D2690"/>
  <c r="G2690"/>
  <c r="H2690"/>
  <c r="C2691"/>
  <c r="D2691"/>
  <c r="G2691"/>
  <c r="H2691"/>
  <c r="C2692"/>
  <c r="D2692"/>
  <c r="G2692"/>
  <c r="H2692"/>
  <c r="C2693"/>
  <c r="D2693"/>
  <c r="G2693"/>
  <c r="H2693"/>
  <c r="C2694"/>
  <c r="D2694"/>
  <c r="G2694"/>
  <c r="H2694"/>
  <c r="C2695"/>
  <c r="D2695"/>
  <c r="G2695"/>
  <c r="H2695"/>
  <c r="C2696"/>
  <c r="D2696"/>
  <c r="G2696"/>
  <c r="H2696"/>
  <c r="C2697"/>
  <c r="D2697"/>
  <c r="G2697"/>
  <c r="H2697"/>
  <c r="C2698"/>
  <c r="D2698"/>
  <c r="G2698"/>
  <c r="H2698"/>
  <c r="C2699"/>
  <c r="D2699"/>
  <c r="G2699"/>
  <c r="H2699"/>
  <c r="C2700"/>
  <c r="D2700"/>
  <c r="G2700"/>
  <c r="H2700"/>
  <c r="C2701"/>
  <c r="D2701"/>
  <c r="G2701"/>
  <c r="H2701"/>
  <c r="C2702"/>
  <c r="D2702"/>
  <c r="G2702"/>
  <c r="H2702"/>
  <c r="C2703"/>
  <c r="D2703"/>
  <c r="G2703"/>
  <c r="H2703"/>
  <c r="C2704"/>
  <c r="D2704"/>
  <c r="G2704"/>
  <c r="H2704"/>
  <c r="C2705"/>
  <c r="D2705"/>
  <c r="G2705"/>
  <c r="H2705"/>
  <c r="C2706"/>
  <c r="D2706"/>
  <c r="G2706"/>
  <c r="H2706"/>
  <c r="C2707"/>
  <c r="D2707"/>
  <c r="G2707"/>
  <c r="H2707"/>
  <c r="C2708"/>
  <c r="D2708"/>
  <c r="G2708"/>
  <c r="H2708"/>
  <c r="C2709"/>
  <c r="D2709"/>
  <c r="G2709"/>
  <c r="H2709"/>
  <c r="C2710"/>
  <c r="D2710"/>
  <c r="G2710"/>
  <c r="H2710"/>
  <c r="C2711"/>
  <c r="D2711"/>
  <c r="G2711"/>
  <c r="H2711"/>
  <c r="C2712"/>
  <c r="D2712"/>
  <c r="G2712"/>
  <c r="H2712"/>
  <c r="C2713"/>
  <c r="D2713"/>
  <c r="G2713"/>
  <c r="H2713"/>
  <c r="C2714"/>
  <c r="D2714"/>
  <c r="G2714"/>
  <c r="H2714"/>
  <c r="C2715"/>
  <c r="D2715"/>
  <c r="G2715"/>
  <c r="H2715"/>
  <c r="C2716"/>
  <c r="D2716"/>
  <c r="G2716"/>
  <c r="H2716"/>
  <c r="C2717"/>
  <c r="D2717"/>
  <c r="G2717"/>
  <c r="H2717"/>
  <c r="C2718"/>
  <c r="D2718"/>
  <c r="G2718"/>
  <c r="H2718"/>
  <c r="C2719"/>
  <c r="D2719"/>
  <c r="G2719"/>
  <c r="H2719"/>
  <c r="C2720"/>
  <c r="D2720"/>
  <c r="G2720"/>
  <c r="H2720"/>
  <c r="C2721"/>
  <c r="D2721"/>
  <c r="G2721"/>
  <c r="H2721"/>
  <c r="C2722"/>
  <c r="D2722"/>
  <c r="G2722"/>
  <c r="H2722"/>
  <c r="C2723"/>
  <c r="D2723"/>
  <c r="G2723"/>
  <c r="H2723"/>
  <c r="C2724"/>
  <c r="D2724"/>
  <c r="G2724"/>
  <c r="H2724"/>
  <c r="C2725"/>
  <c r="D2725"/>
  <c r="G2725"/>
  <c r="H2725"/>
  <c r="C2726"/>
  <c r="D2726"/>
  <c r="G2726"/>
  <c r="H2726"/>
  <c r="C2727"/>
  <c r="D2727"/>
  <c r="G2727"/>
  <c r="H2727"/>
  <c r="C2728"/>
  <c r="D2728"/>
  <c r="G2728"/>
  <c r="H2728"/>
  <c r="C2729"/>
  <c r="D2729"/>
  <c r="G2729"/>
  <c r="H2729"/>
  <c r="C2730"/>
  <c r="D2730"/>
  <c r="G2730"/>
  <c r="H2730"/>
  <c r="C2731"/>
  <c r="D2731"/>
  <c r="G2731"/>
  <c r="H2731"/>
  <c r="C2732"/>
  <c r="D2732"/>
  <c r="G2732"/>
  <c r="H2732"/>
  <c r="C2733"/>
  <c r="D2733"/>
  <c r="G2733"/>
  <c r="H2733"/>
  <c r="C2734"/>
  <c r="D2734"/>
  <c r="G2734"/>
  <c r="H2734"/>
  <c r="C2735"/>
  <c r="D2735"/>
  <c r="G2735"/>
  <c r="H2735"/>
  <c r="C2736"/>
  <c r="D2736"/>
  <c r="G2736"/>
  <c r="H2736"/>
  <c r="C2737"/>
  <c r="D2737"/>
  <c r="G2737"/>
  <c r="H2737"/>
  <c r="C2738"/>
  <c r="D2738"/>
  <c r="G2738"/>
  <c r="H2738"/>
  <c r="C2739"/>
  <c r="D2739"/>
  <c r="G2739"/>
  <c r="H2739"/>
  <c r="C2740"/>
  <c r="D2740"/>
  <c r="G2740"/>
  <c r="H2740"/>
  <c r="C2741"/>
  <c r="D2741"/>
  <c r="G2741"/>
  <c r="H2741"/>
  <c r="C2742"/>
  <c r="D2742"/>
  <c r="G2742"/>
  <c r="H2742"/>
  <c r="C2743"/>
  <c r="D2743"/>
  <c r="G2743"/>
  <c r="H2743"/>
  <c r="C2744"/>
  <c r="D2744"/>
  <c r="G2744"/>
  <c r="H2744"/>
  <c r="C2745"/>
  <c r="D2745"/>
  <c r="G2745"/>
  <c r="H2745"/>
  <c r="C2746"/>
  <c r="D2746"/>
  <c r="G2746"/>
  <c r="H2746"/>
  <c r="C2747"/>
  <c r="D2747"/>
  <c r="G2747"/>
  <c r="H2747"/>
  <c r="C2748"/>
  <c r="D2748"/>
  <c r="G2748"/>
  <c r="H2748"/>
  <c r="C2749"/>
  <c r="D2749"/>
  <c r="G2749"/>
  <c r="H2749"/>
  <c r="C2750"/>
  <c r="D2750"/>
  <c r="G2750"/>
  <c r="H2750"/>
  <c r="C2751"/>
  <c r="D2751"/>
  <c r="G2751"/>
  <c r="H2751"/>
  <c r="C2752"/>
  <c r="D2752"/>
  <c r="G2752"/>
  <c r="H2752"/>
  <c r="C2753"/>
  <c r="D2753"/>
  <c r="G2753"/>
  <c r="H2753"/>
  <c r="C2754"/>
  <c r="D2754"/>
  <c r="G2754"/>
  <c r="H2754"/>
  <c r="C2755"/>
  <c r="D2755"/>
  <c r="G2755"/>
  <c r="H2755"/>
  <c r="C2756"/>
  <c r="D2756"/>
  <c r="G2756"/>
  <c r="H2756"/>
  <c r="C2757"/>
  <c r="D2757"/>
  <c r="G2757"/>
  <c r="H2757"/>
  <c r="C2758"/>
  <c r="D2758"/>
  <c r="G2758"/>
  <c r="H2758"/>
  <c r="C2759"/>
  <c r="D2759"/>
  <c r="G2759"/>
  <c r="H2759"/>
  <c r="C2760"/>
  <c r="D2760"/>
  <c r="G2760"/>
  <c r="H2760"/>
  <c r="C2761"/>
  <c r="D2761"/>
  <c r="G2761"/>
  <c r="H2761"/>
  <c r="C2762"/>
  <c r="D2762"/>
  <c r="G2762"/>
  <c r="H2762"/>
  <c r="C2763"/>
  <c r="D2763"/>
  <c r="G2763"/>
  <c r="H2763"/>
  <c r="C2764"/>
  <c r="D2764"/>
  <c r="G2764"/>
  <c r="H2764"/>
  <c r="C2765"/>
  <c r="D2765"/>
  <c r="G2765"/>
  <c r="H2765"/>
  <c r="C2766"/>
  <c r="D2766"/>
  <c r="G2766"/>
  <c r="H2766"/>
  <c r="C2767"/>
  <c r="D2767"/>
  <c r="G2767"/>
  <c r="H2767"/>
  <c r="C2768"/>
  <c r="D2768"/>
  <c r="G2768"/>
  <c r="H2768"/>
  <c r="C2769"/>
  <c r="D2769"/>
  <c r="G2769"/>
  <c r="H2769"/>
  <c r="C2770"/>
  <c r="D2770"/>
  <c r="G2770"/>
  <c r="H2770"/>
  <c r="C2771"/>
  <c r="D2771"/>
  <c r="G2771"/>
  <c r="H2771"/>
  <c r="C2772"/>
  <c r="D2772"/>
  <c r="G2772"/>
  <c r="H2772"/>
  <c r="C2773"/>
  <c r="D2773"/>
  <c r="G2773"/>
  <c r="H2773"/>
  <c r="C2774"/>
  <c r="D2774"/>
  <c r="G2774"/>
  <c r="H2774"/>
  <c r="C2775"/>
  <c r="D2775"/>
  <c r="G2775"/>
  <c r="H2775"/>
  <c r="C2776"/>
  <c r="D2776"/>
  <c r="G2776"/>
  <c r="H2776"/>
  <c r="C2777"/>
  <c r="D2777"/>
  <c r="G2777"/>
  <c r="H2777"/>
  <c r="C2778"/>
  <c r="D2778"/>
  <c r="G2778"/>
  <c r="H2778"/>
  <c r="C2779"/>
  <c r="D2779"/>
  <c r="G2779"/>
  <c r="H2779"/>
  <c r="C2780"/>
  <c r="D2780"/>
  <c r="G2780"/>
  <c r="H2780"/>
  <c r="C2781"/>
  <c r="D2781"/>
  <c r="G2781"/>
  <c r="H2781"/>
  <c r="C2782"/>
  <c r="D2782"/>
  <c r="G2782"/>
  <c r="H2782"/>
  <c r="C2783"/>
  <c r="D2783"/>
  <c r="G2783"/>
  <c r="H2783"/>
  <c r="C2784"/>
  <c r="D2784"/>
  <c r="G2784"/>
  <c r="H2784"/>
  <c r="C2785"/>
  <c r="D2785"/>
  <c r="G2785"/>
  <c r="H2785"/>
  <c r="C2786"/>
  <c r="D2786"/>
  <c r="G2786"/>
  <c r="H2786"/>
  <c r="C2787"/>
  <c r="D2787"/>
  <c r="G2787"/>
  <c r="H2787"/>
  <c r="C2788"/>
  <c r="D2788"/>
  <c r="G2788"/>
  <c r="H2788"/>
  <c r="C2789"/>
  <c r="D2789"/>
  <c r="G2789"/>
  <c r="H2789"/>
  <c r="C2790"/>
  <c r="D2790"/>
  <c r="G2790"/>
  <c r="H2790"/>
  <c r="C2791"/>
  <c r="D2791"/>
  <c r="G2791"/>
  <c r="H2791"/>
  <c r="C2792"/>
  <c r="D2792"/>
  <c r="G2792"/>
  <c r="H2792"/>
  <c r="C2793"/>
  <c r="D2793"/>
  <c r="G2793"/>
  <c r="H2793"/>
  <c r="C2794"/>
  <c r="D2794"/>
  <c r="G2794"/>
  <c r="H2794"/>
  <c r="C2795"/>
  <c r="D2795"/>
  <c r="G2795"/>
  <c r="H2795"/>
  <c r="C2796"/>
  <c r="D2796"/>
  <c r="G2796"/>
  <c r="H2796"/>
  <c r="C2797"/>
  <c r="D2797"/>
  <c r="G2797"/>
  <c r="H2797"/>
  <c r="C2798"/>
  <c r="D2798"/>
  <c r="G2798"/>
  <c r="H2798"/>
  <c r="C2799"/>
  <c r="D2799"/>
  <c r="G2799"/>
  <c r="H2799"/>
  <c r="C2800"/>
  <c r="D2800"/>
  <c r="G2800"/>
  <c r="H2800"/>
  <c r="C2801"/>
  <c r="D2801"/>
  <c r="G2801"/>
  <c r="H2801"/>
  <c r="C2802"/>
  <c r="D2802"/>
  <c r="G2802"/>
  <c r="H2802"/>
  <c r="C2803"/>
  <c r="D2803"/>
  <c r="G2803"/>
  <c r="H2803"/>
  <c r="C2804"/>
  <c r="D2804"/>
  <c r="G2804"/>
  <c r="H2804"/>
  <c r="C2805"/>
  <c r="D2805"/>
  <c r="G2805"/>
  <c r="H2805"/>
  <c r="C2806"/>
  <c r="D2806"/>
  <c r="G2806"/>
  <c r="H2806"/>
  <c r="C2807"/>
  <c r="D2807"/>
  <c r="G2807"/>
  <c r="H2807"/>
  <c r="C2808"/>
  <c r="D2808"/>
  <c r="G2808"/>
  <c r="H2808"/>
  <c r="C2809"/>
  <c r="D2809"/>
  <c r="G2809"/>
  <c r="H2809"/>
  <c r="C2810"/>
  <c r="D2810"/>
  <c r="G2810"/>
  <c r="H2810"/>
  <c r="C2811"/>
  <c r="D2811"/>
  <c r="G2811"/>
  <c r="H2811"/>
  <c r="C2812"/>
  <c r="D2812"/>
  <c r="G2812"/>
  <c r="H2812"/>
  <c r="C2813"/>
  <c r="D2813"/>
  <c r="G2813"/>
  <c r="H2813"/>
  <c r="C2814"/>
  <c r="D2814"/>
  <c r="G2814"/>
  <c r="H2814"/>
  <c r="C2815"/>
  <c r="D2815"/>
  <c r="G2815"/>
  <c r="H2815"/>
  <c r="C2816"/>
  <c r="D2816"/>
  <c r="G2816"/>
  <c r="H2816"/>
  <c r="C2817"/>
  <c r="D2817"/>
  <c r="G2817"/>
  <c r="H2817"/>
  <c r="C2818"/>
  <c r="D2818"/>
  <c r="G2818"/>
  <c r="H2818"/>
  <c r="C2819"/>
  <c r="D2819"/>
  <c r="G2819"/>
  <c r="H2819"/>
  <c r="C2820"/>
  <c r="D2820"/>
  <c r="G2820"/>
  <c r="H2820"/>
  <c r="C2821"/>
  <c r="D2821"/>
  <c r="G2821"/>
  <c r="H2821"/>
  <c r="C2822"/>
  <c r="D2822"/>
  <c r="G2822"/>
  <c r="H2822"/>
  <c r="C2823"/>
  <c r="D2823"/>
  <c r="G2823"/>
  <c r="H2823"/>
  <c r="C2824"/>
  <c r="D2824"/>
  <c r="G2824"/>
  <c r="H2824"/>
  <c r="C2825"/>
  <c r="D2825"/>
  <c r="G2825"/>
  <c r="H2825"/>
  <c r="C2826"/>
  <c r="D2826"/>
  <c r="G2826"/>
  <c r="H2826"/>
  <c r="C2827"/>
  <c r="D2827"/>
  <c r="G2827"/>
  <c r="H2827"/>
  <c r="C2828"/>
  <c r="D2828"/>
  <c r="G2828"/>
  <c r="H2828"/>
  <c r="C2829"/>
  <c r="D2829"/>
  <c r="G2829"/>
  <c r="H2829"/>
  <c r="C2830"/>
  <c r="D2830"/>
  <c r="G2830"/>
  <c r="H2830"/>
  <c r="C2831"/>
  <c r="D2831"/>
  <c r="G2831"/>
  <c r="H2831"/>
  <c r="C2832"/>
  <c r="D2832"/>
  <c r="G2832"/>
  <c r="H2832"/>
  <c r="C2833"/>
  <c r="D2833"/>
  <c r="G2833"/>
  <c r="H2833"/>
  <c r="C2834"/>
  <c r="D2834"/>
  <c r="G2834"/>
  <c r="H2834"/>
  <c r="C2835"/>
  <c r="D2835"/>
  <c r="G2835"/>
  <c r="H2835"/>
  <c r="C2836"/>
  <c r="D2836"/>
  <c r="G2836"/>
  <c r="H2836"/>
  <c r="C2837"/>
  <c r="D2837"/>
  <c r="G2837"/>
  <c r="H2837"/>
  <c r="C2838"/>
  <c r="D2838"/>
  <c r="G2838"/>
  <c r="H2838"/>
  <c r="C2839"/>
  <c r="D2839"/>
  <c r="G2839"/>
  <c r="H2839"/>
  <c r="C2840"/>
  <c r="D2840"/>
  <c r="G2840"/>
  <c r="H2840"/>
  <c r="C2841"/>
  <c r="D2841"/>
  <c r="G2841"/>
  <c r="H2841"/>
  <c r="C2842"/>
  <c r="D2842"/>
  <c r="G2842"/>
  <c r="H2842"/>
  <c r="C2843"/>
  <c r="D2843"/>
  <c r="G2843"/>
  <c r="H2843"/>
  <c r="C2844"/>
  <c r="D2844"/>
  <c r="G2844"/>
  <c r="H2844"/>
  <c r="C2845"/>
  <c r="D2845"/>
  <c r="G2845"/>
  <c r="H2845"/>
  <c r="C2846"/>
  <c r="D2846"/>
  <c r="G2846"/>
  <c r="H2846"/>
  <c r="C2847"/>
  <c r="D2847"/>
  <c r="G2847"/>
  <c r="H2847"/>
  <c r="C2848"/>
  <c r="D2848"/>
  <c r="G2848"/>
  <c r="H2848"/>
  <c r="C2849"/>
  <c r="D2849"/>
  <c r="G2849"/>
  <c r="H2849"/>
  <c r="C2850"/>
  <c r="D2850"/>
  <c r="G2850"/>
  <c r="H2850"/>
  <c r="C2851"/>
  <c r="D2851"/>
  <c r="G2851"/>
  <c r="H2851"/>
  <c r="C2852"/>
  <c r="D2852"/>
  <c r="G2852"/>
  <c r="H2852"/>
  <c r="C2853"/>
  <c r="D2853"/>
  <c r="G2853"/>
  <c r="H2853"/>
  <c r="C2854"/>
  <c r="D2854"/>
  <c r="G2854"/>
  <c r="H2854"/>
  <c r="C2855"/>
  <c r="D2855"/>
  <c r="G2855"/>
  <c r="H2855"/>
  <c r="C2856"/>
  <c r="D2856"/>
  <c r="G2856"/>
  <c r="H2856"/>
  <c r="C2857"/>
  <c r="D2857"/>
  <c r="G2857"/>
  <c r="H2857"/>
  <c r="C2858"/>
  <c r="D2858"/>
  <c r="G2858"/>
  <c r="H2858"/>
  <c r="C2859"/>
  <c r="D2859"/>
  <c r="G2859"/>
  <c r="H2859"/>
  <c r="C2860"/>
  <c r="D2860"/>
  <c r="G2860"/>
  <c r="H2860"/>
  <c r="C2861"/>
  <c r="D2861"/>
  <c r="G2861"/>
  <c r="H2861"/>
  <c r="C2862"/>
  <c r="D2862"/>
  <c r="G2862"/>
  <c r="H2862"/>
  <c r="C2863"/>
  <c r="D2863"/>
  <c r="G2863"/>
  <c r="H2863"/>
  <c r="C2864"/>
  <c r="D2864"/>
  <c r="G2864"/>
  <c r="H2864"/>
  <c r="C2865"/>
  <c r="D2865"/>
  <c r="G2865"/>
  <c r="H2865"/>
  <c r="C2866"/>
  <c r="D2866"/>
  <c r="G2866"/>
  <c r="H2866"/>
  <c r="C2867"/>
  <c r="D2867"/>
  <c r="G2867"/>
  <c r="H2867"/>
  <c r="C2868"/>
  <c r="D2868"/>
  <c r="G2868"/>
  <c r="H2868"/>
  <c r="C2869"/>
  <c r="D2869"/>
  <c r="G2869"/>
  <c r="H2869"/>
  <c r="C2870"/>
  <c r="D2870"/>
  <c r="G2870"/>
  <c r="H2870"/>
  <c r="C2871"/>
  <c r="D2871"/>
  <c r="G2871"/>
  <c r="H2871"/>
  <c r="C2872"/>
  <c r="D2872"/>
  <c r="G2872"/>
  <c r="H2872"/>
  <c r="C2873"/>
  <c r="D2873"/>
  <c r="G2873"/>
  <c r="H2873"/>
  <c r="C2874"/>
  <c r="D2874"/>
  <c r="G2874"/>
  <c r="H2874"/>
  <c r="C2875"/>
  <c r="D2875"/>
  <c r="G2875"/>
  <c r="H2875"/>
  <c r="C2876"/>
  <c r="D2876"/>
  <c r="G2876"/>
  <c r="H2876"/>
  <c r="C2877"/>
  <c r="D2877"/>
  <c r="G2877"/>
  <c r="H2877"/>
  <c r="C2878"/>
  <c r="D2878"/>
  <c r="G2878"/>
  <c r="H2878"/>
  <c r="C2879"/>
  <c r="D2879"/>
  <c r="G2879"/>
  <c r="H2879"/>
  <c r="C2880"/>
  <c r="D2880"/>
  <c r="G2880"/>
  <c r="H2880"/>
  <c r="C2881"/>
  <c r="D2881"/>
  <c r="G2881"/>
  <c r="H2881"/>
  <c r="C2882"/>
  <c r="D2882"/>
  <c r="G2882"/>
  <c r="H2882"/>
  <c r="C2883"/>
  <c r="D2883"/>
  <c r="G2883"/>
  <c r="H2883"/>
  <c r="C2884"/>
  <c r="D2884"/>
  <c r="G2884"/>
  <c r="H2884"/>
  <c r="C2885"/>
  <c r="D2885"/>
  <c r="G2885"/>
  <c r="H2885"/>
  <c r="C2886"/>
  <c r="D2886"/>
  <c r="G2886"/>
  <c r="H2886"/>
  <c r="C2887"/>
  <c r="D2887"/>
  <c r="G2887"/>
  <c r="H2887"/>
  <c r="C2888"/>
  <c r="D2888"/>
  <c r="G2888"/>
  <c r="H2888"/>
  <c r="C2889"/>
  <c r="D2889"/>
  <c r="G2889"/>
  <c r="H2889"/>
  <c r="C2890"/>
  <c r="D2890"/>
  <c r="G2890"/>
  <c r="H2890"/>
  <c r="C2891"/>
  <c r="D2891"/>
  <c r="G2891"/>
  <c r="H2891"/>
  <c r="C2892"/>
  <c r="D2892"/>
  <c r="G2892"/>
  <c r="H2892"/>
  <c r="C2893"/>
  <c r="D2893"/>
  <c r="G2893"/>
  <c r="H2893"/>
  <c r="C2894"/>
  <c r="D2894"/>
  <c r="G2894"/>
  <c r="H2894"/>
  <c r="C2895"/>
  <c r="D2895"/>
  <c r="G2895"/>
  <c r="H2895"/>
  <c r="C2896"/>
  <c r="D2896"/>
  <c r="G2896"/>
  <c r="H2896"/>
  <c r="C2897"/>
  <c r="D2897"/>
  <c r="G2897"/>
  <c r="H2897"/>
  <c r="C2898"/>
  <c r="D2898"/>
  <c r="G2898"/>
  <c r="H2898"/>
  <c r="C2899"/>
  <c r="D2899"/>
  <c r="G2899"/>
  <c r="H2899"/>
  <c r="C2900"/>
  <c r="D2900"/>
  <c r="G2900"/>
  <c r="H2900"/>
  <c r="C2901"/>
  <c r="D2901"/>
  <c r="G2901"/>
  <c r="H2901"/>
  <c r="C2902"/>
  <c r="D2902"/>
  <c r="G2902"/>
  <c r="H2902"/>
  <c r="C2903"/>
  <c r="D2903"/>
  <c r="G2903"/>
  <c r="H2903"/>
  <c r="C2904"/>
  <c r="D2904"/>
  <c r="G2904"/>
  <c r="H2904"/>
  <c r="C2905"/>
  <c r="D2905"/>
  <c r="G2905"/>
  <c r="H2905"/>
  <c r="C2906"/>
  <c r="D2906"/>
  <c r="G2906"/>
  <c r="H2906"/>
  <c r="C2907"/>
  <c r="D2907"/>
  <c r="G2907"/>
  <c r="H2907"/>
  <c r="C2908"/>
  <c r="D2908"/>
  <c r="G2908"/>
  <c r="H2908"/>
  <c r="C2909"/>
  <c r="D2909"/>
  <c r="G2909"/>
  <c r="H2909"/>
  <c r="C2910"/>
  <c r="D2910"/>
  <c r="G2910"/>
  <c r="H2910"/>
  <c r="C2911"/>
  <c r="D2911"/>
  <c r="G2911"/>
  <c r="H2911"/>
  <c r="C2912"/>
  <c r="D2912"/>
  <c r="G2912"/>
  <c r="H2912"/>
  <c r="C2913"/>
  <c r="D2913"/>
  <c r="G2913"/>
  <c r="H2913"/>
  <c r="C2914"/>
  <c r="D2914"/>
  <c r="G2914"/>
  <c r="H2914"/>
  <c r="C2915"/>
  <c r="D2915"/>
  <c r="G2915"/>
  <c r="H2915"/>
  <c r="C2916"/>
  <c r="D2916"/>
  <c r="G2916"/>
  <c r="H2916"/>
  <c r="C2917"/>
  <c r="D2917"/>
  <c r="G2917"/>
  <c r="H2917"/>
  <c r="C2918"/>
  <c r="D2918"/>
  <c r="G2918"/>
  <c r="H2918"/>
  <c r="C2919"/>
  <c r="D2919"/>
  <c r="G2919"/>
  <c r="H2919"/>
  <c r="C2920"/>
  <c r="D2920"/>
  <c r="G2920"/>
  <c r="H2920"/>
  <c r="C2921"/>
  <c r="D2921"/>
  <c r="G2921"/>
  <c r="H2921"/>
  <c r="C2922"/>
  <c r="D2922"/>
  <c r="G2922"/>
  <c r="H2922"/>
  <c r="C2923"/>
  <c r="D2923"/>
  <c r="G2923"/>
  <c r="H2923"/>
  <c r="C2924"/>
  <c r="D2924"/>
  <c r="G2924"/>
  <c r="H2924"/>
  <c r="C2925"/>
  <c r="D2925"/>
  <c r="G2925"/>
  <c r="H2925"/>
  <c r="C2926"/>
  <c r="D2926"/>
  <c r="G2926"/>
  <c r="H2926"/>
  <c r="C2927"/>
  <c r="D2927"/>
  <c r="G2927"/>
  <c r="H2927"/>
  <c r="C2928"/>
  <c r="D2928"/>
  <c r="G2928"/>
  <c r="H2928"/>
  <c r="C2929"/>
  <c r="D2929"/>
  <c r="G2929"/>
  <c r="H2929"/>
  <c r="C2930"/>
  <c r="D2930"/>
  <c r="G2930"/>
  <c r="H2930"/>
  <c r="C2931"/>
  <c r="D2931"/>
  <c r="G2931"/>
  <c r="H2931"/>
  <c r="C2932"/>
  <c r="D2932"/>
  <c r="G2932"/>
  <c r="H2932"/>
  <c r="C2933"/>
  <c r="D2933"/>
  <c r="G2933"/>
  <c r="H2933"/>
  <c r="C2934"/>
  <c r="D2934"/>
  <c r="G2934"/>
  <c r="H2934"/>
  <c r="C2935"/>
  <c r="D2935"/>
  <c r="G2935"/>
  <c r="H2935"/>
  <c r="C2936"/>
  <c r="D2936"/>
  <c r="G2936"/>
  <c r="H2936"/>
  <c r="C2937"/>
  <c r="D2937"/>
  <c r="G2937"/>
  <c r="H2937"/>
  <c r="C2938"/>
  <c r="D2938"/>
  <c r="G2938"/>
  <c r="H2938"/>
  <c r="C2939"/>
  <c r="D2939"/>
  <c r="G2939"/>
  <c r="H2939"/>
  <c r="C2940"/>
  <c r="D2940"/>
  <c r="G2940"/>
  <c r="H2940"/>
  <c r="C2941"/>
  <c r="D2941"/>
  <c r="G2941"/>
  <c r="H2941"/>
  <c r="C2942"/>
  <c r="D2942"/>
  <c r="G2942"/>
  <c r="H2942"/>
  <c r="C2943"/>
  <c r="D2943"/>
  <c r="G2943"/>
  <c r="H2943"/>
  <c r="C2944"/>
  <c r="D2944"/>
  <c r="G2944"/>
  <c r="H2944"/>
  <c r="C2945"/>
  <c r="D2945"/>
  <c r="G2945"/>
  <c r="H2945"/>
  <c r="C2946"/>
  <c r="D2946"/>
  <c r="G2946"/>
  <c r="H2946"/>
  <c r="C2947"/>
  <c r="D2947"/>
  <c r="G2947"/>
  <c r="H2947"/>
  <c r="C2948"/>
  <c r="D2948"/>
  <c r="G2948"/>
  <c r="H2948"/>
  <c r="C2949"/>
  <c r="D2949"/>
  <c r="G2949"/>
  <c r="H2949"/>
  <c r="C2950"/>
  <c r="D2950"/>
  <c r="G2950"/>
  <c r="H2950"/>
  <c r="C2951"/>
  <c r="D2951"/>
  <c r="G2951"/>
  <c r="H2951"/>
  <c r="C2952"/>
  <c r="D2952"/>
  <c r="G2952"/>
  <c r="H2952"/>
  <c r="C2953"/>
  <c r="D2953"/>
  <c r="G2953"/>
  <c r="H2953"/>
  <c r="C2954"/>
  <c r="D2954"/>
  <c r="G2954"/>
  <c r="H2954"/>
  <c r="C2955"/>
  <c r="D2955"/>
  <c r="G2955"/>
  <c r="H2955"/>
  <c r="C2956"/>
  <c r="D2956"/>
  <c r="G2956"/>
  <c r="H2956"/>
  <c r="C2957"/>
  <c r="D2957"/>
  <c r="G2957"/>
  <c r="H2957"/>
  <c r="C2958"/>
  <c r="D2958"/>
  <c r="G2958"/>
  <c r="H2958"/>
  <c r="C2959"/>
  <c r="D2959"/>
  <c r="G2959"/>
  <c r="H2959"/>
  <c r="C2960"/>
  <c r="D2960"/>
  <c r="G2960"/>
  <c r="H2960"/>
  <c r="C2961"/>
  <c r="D2961"/>
  <c r="G2961"/>
  <c r="H2961"/>
  <c r="C2962"/>
  <c r="D2962"/>
  <c r="G2962"/>
  <c r="H2962"/>
  <c r="C2963"/>
  <c r="D2963"/>
  <c r="G2963"/>
  <c r="H2963"/>
  <c r="C2964"/>
  <c r="D2964"/>
  <c r="G2964"/>
  <c r="H2964"/>
  <c r="C2965"/>
  <c r="D2965"/>
  <c r="G2965"/>
  <c r="H2965"/>
  <c r="C2966"/>
  <c r="D2966"/>
  <c r="G2966"/>
  <c r="H2966"/>
  <c r="C2967"/>
  <c r="D2967"/>
  <c r="G2967"/>
  <c r="H2967"/>
  <c r="C2968"/>
  <c r="D2968"/>
  <c r="G2968"/>
  <c r="H2968"/>
  <c r="C2969"/>
  <c r="D2969"/>
  <c r="G2969"/>
  <c r="H2969"/>
  <c r="C2970"/>
  <c r="D2970"/>
  <c r="G2970"/>
  <c r="H2970"/>
  <c r="C2971"/>
  <c r="D2971"/>
  <c r="G2971"/>
  <c r="H2971"/>
  <c r="C2972"/>
  <c r="D2972"/>
  <c r="G2972"/>
  <c r="H2972"/>
  <c r="C2973"/>
  <c r="D2973"/>
  <c r="G2973"/>
  <c r="H2973"/>
  <c r="C2974"/>
  <c r="D2974"/>
  <c r="G2974"/>
  <c r="H2974"/>
  <c r="C2975"/>
  <c r="D2975"/>
  <c r="G2975"/>
  <c r="H2975"/>
  <c r="C2976"/>
  <c r="D2976"/>
  <c r="G2976"/>
  <c r="H2976"/>
  <c r="C2977"/>
  <c r="D2977"/>
  <c r="G2977"/>
  <c r="H2977"/>
  <c r="C2978"/>
  <c r="D2978"/>
  <c r="G2978"/>
  <c r="H2978"/>
  <c r="C2979"/>
  <c r="D2979"/>
  <c r="G2979"/>
  <c r="H2979"/>
  <c r="C2980"/>
  <c r="D2980"/>
  <c r="G2980"/>
  <c r="H2980"/>
  <c r="C2981"/>
  <c r="D2981"/>
  <c r="G2981"/>
  <c r="H2981"/>
  <c r="C2982"/>
  <c r="D2982"/>
  <c r="G2982"/>
  <c r="H2982"/>
  <c r="C2983"/>
  <c r="D2983"/>
  <c r="G2983"/>
  <c r="H2983"/>
  <c r="C2984"/>
  <c r="D2984"/>
  <c r="G2984"/>
  <c r="H2984"/>
  <c r="C2985"/>
  <c r="D2985"/>
  <c r="G2985"/>
  <c r="H2985"/>
  <c r="C2986"/>
  <c r="D2986"/>
  <c r="G2986"/>
  <c r="H2986"/>
  <c r="C2987"/>
  <c r="D2987"/>
  <c r="G2987"/>
  <c r="H2987"/>
  <c r="C2988"/>
  <c r="D2988"/>
  <c r="G2988"/>
  <c r="H2988"/>
  <c r="C2989"/>
  <c r="D2989"/>
  <c r="G2989"/>
  <c r="H2989"/>
  <c r="C2990"/>
  <c r="D2990"/>
  <c r="G2990"/>
  <c r="H2990"/>
  <c r="C2991"/>
  <c r="D2991"/>
  <c r="G2991"/>
  <c r="H2991"/>
  <c r="C2992"/>
  <c r="D2992"/>
  <c r="G2992"/>
  <c r="H2992"/>
  <c r="C2993"/>
  <c r="D2993"/>
  <c r="G2993"/>
  <c r="H2993"/>
  <c r="C2994"/>
  <c r="D2994"/>
  <c r="G2994"/>
  <c r="H2994"/>
  <c r="C2995"/>
  <c r="D2995"/>
  <c r="G2995"/>
  <c r="H2995"/>
  <c r="C2996"/>
  <c r="D2996"/>
  <c r="G2996"/>
  <c r="H2996"/>
  <c r="C2997"/>
  <c r="D2997"/>
  <c r="G2997"/>
  <c r="H2997"/>
  <c r="C2998"/>
  <c r="D2998"/>
  <c r="G2998"/>
  <c r="H2998"/>
  <c r="C2999"/>
  <c r="D2999"/>
  <c r="G2999"/>
  <c r="H2999"/>
  <c r="C3000"/>
  <c r="D3000"/>
  <c r="G3000"/>
  <c r="H3000"/>
  <c r="C3001"/>
  <c r="D3001"/>
  <c r="G3001"/>
  <c r="H3001"/>
  <c r="C3002"/>
  <c r="D3002"/>
  <c r="G3002"/>
  <c r="H3002"/>
  <c r="C3003"/>
  <c r="D3003"/>
  <c r="G3003"/>
  <c r="H3003"/>
  <c r="C3004"/>
  <c r="D3004"/>
  <c r="G3004"/>
  <c r="H3004"/>
  <c r="C3005"/>
  <c r="D3005"/>
  <c r="G3005"/>
  <c r="H3005"/>
  <c r="C3006"/>
  <c r="D3006"/>
  <c r="G3006"/>
  <c r="H3006"/>
  <c r="C3007"/>
  <c r="D3007"/>
  <c r="G3007"/>
  <c r="H3007"/>
  <c r="C3008"/>
  <c r="D3008"/>
  <c r="G3008"/>
  <c r="H3008"/>
  <c r="C3009"/>
  <c r="D3009"/>
  <c r="G3009"/>
  <c r="H3009"/>
  <c r="C3010"/>
  <c r="D3010"/>
  <c r="G3010"/>
  <c r="H3010"/>
  <c r="C3011"/>
  <c r="D3011"/>
  <c r="G3011"/>
  <c r="H3011"/>
  <c r="C3012"/>
  <c r="D3012"/>
  <c r="G3012"/>
  <c r="H3012"/>
  <c r="C3013"/>
  <c r="D3013"/>
  <c r="G3013"/>
  <c r="H3013"/>
  <c r="C3014"/>
  <c r="D3014"/>
  <c r="G3014"/>
  <c r="H3014"/>
  <c r="C3015"/>
  <c r="D3015"/>
  <c r="G3015"/>
  <c r="H3015"/>
  <c r="C3016"/>
  <c r="D3016"/>
  <c r="G3016"/>
  <c r="H3016"/>
  <c r="C3017"/>
  <c r="D3017"/>
  <c r="G3017"/>
  <c r="H3017"/>
  <c r="C3018"/>
  <c r="D3018"/>
  <c r="G3018"/>
  <c r="H3018"/>
  <c r="C3019"/>
  <c r="D3019"/>
  <c r="G3019"/>
  <c r="H3019"/>
  <c r="C3020"/>
  <c r="D3020"/>
  <c r="G3020"/>
  <c r="H3020"/>
  <c r="C3021"/>
  <c r="D3021"/>
  <c r="G3021"/>
  <c r="H3021"/>
  <c r="C3022"/>
  <c r="D3022"/>
  <c r="G3022"/>
  <c r="H3022"/>
  <c r="C3023"/>
  <c r="D3023"/>
  <c r="G3023"/>
  <c r="H3023"/>
  <c r="C3024"/>
  <c r="D3024"/>
  <c r="G3024"/>
  <c r="H3024"/>
  <c r="C3025"/>
  <c r="D3025"/>
  <c r="G3025"/>
  <c r="H3025"/>
  <c r="C3026"/>
  <c r="D3026"/>
  <c r="G3026"/>
  <c r="H3026"/>
  <c r="C3027"/>
  <c r="D3027"/>
  <c r="G3027"/>
  <c r="H3027"/>
  <c r="C3028"/>
  <c r="D3028"/>
  <c r="G3028"/>
  <c r="H3028"/>
  <c r="C3029"/>
  <c r="D3029"/>
  <c r="G3029"/>
  <c r="H3029"/>
  <c r="C3030"/>
  <c r="D3030"/>
  <c r="G3030"/>
  <c r="H3030"/>
  <c r="C3031"/>
  <c r="D3031"/>
  <c r="G3031"/>
  <c r="H3031"/>
  <c r="C3032"/>
  <c r="D3032"/>
  <c r="G3032"/>
  <c r="H3032"/>
  <c r="C3033"/>
  <c r="D3033"/>
  <c r="G3033"/>
  <c r="H3033"/>
  <c r="C3034"/>
  <c r="D3034"/>
  <c r="G3034"/>
  <c r="H3034"/>
  <c r="C3035"/>
  <c r="D3035"/>
  <c r="G3035"/>
  <c r="H3035"/>
  <c r="C3036"/>
  <c r="D3036"/>
  <c r="G3036"/>
  <c r="H3036"/>
  <c r="C3037"/>
  <c r="D3037"/>
  <c r="G3037"/>
  <c r="H3037"/>
  <c r="C3038"/>
  <c r="D3038"/>
  <c r="G3038"/>
  <c r="H3038"/>
  <c r="C3039"/>
  <c r="D3039"/>
  <c r="G3039"/>
  <c r="H3039"/>
  <c r="C3040"/>
  <c r="D3040"/>
  <c r="G3040"/>
  <c r="H3040"/>
  <c r="C3041"/>
  <c r="D3041"/>
  <c r="G3041"/>
  <c r="H3041"/>
  <c r="C3042"/>
  <c r="D3042"/>
  <c r="G3042"/>
  <c r="H3042"/>
  <c r="C3043"/>
  <c r="D3043"/>
  <c r="G3043"/>
  <c r="H3043"/>
  <c r="C3044"/>
  <c r="D3044"/>
  <c r="G3044"/>
  <c r="H3044"/>
  <c r="C3045"/>
  <c r="D3045"/>
  <c r="G3045"/>
  <c r="H3045"/>
  <c r="C3046"/>
  <c r="D3046"/>
  <c r="G3046"/>
  <c r="H3046"/>
  <c r="C3047"/>
  <c r="D3047"/>
  <c r="G3047"/>
  <c r="H3047"/>
  <c r="C3048"/>
  <c r="D3048"/>
  <c r="G3048"/>
  <c r="H3048"/>
  <c r="C3049"/>
  <c r="D3049"/>
  <c r="G3049"/>
  <c r="H3049"/>
  <c r="C3050"/>
  <c r="D3050"/>
  <c r="G3050"/>
  <c r="H3050"/>
  <c r="C3051"/>
  <c r="D3051"/>
  <c r="G3051"/>
  <c r="H3051"/>
  <c r="C3052"/>
  <c r="D3052"/>
  <c r="G3052"/>
  <c r="H3052"/>
  <c r="C3053"/>
  <c r="D3053"/>
  <c r="G3053"/>
  <c r="H3053"/>
  <c r="C3054"/>
  <c r="D3054"/>
  <c r="G3054"/>
  <c r="H3054"/>
  <c r="C3055"/>
  <c r="D3055"/>
  <c r="G3055"/>
  <c r="H3055"/>
  <c r="C3056"/>
  <c r="D3056"/>
  <c r="G3056"/>
  <c r="H3056"/>
  <c r="C3057"/>
  <c r="D3057"/>
  <c r="G3057"/>
  <c r="H3057"/>
  <c r="C3058"/>
  <c r="D3058"/>
  <c r="G3058"/>
  <c r="H3058"/>
  <c r="C3059"/>
  <c r="D3059"/>
  <c r="G3059"/>
  <c r="H3059"/>
  <c r="C3060"/>
  <c r="D3060"/>
  <c r="G3060"/>
  <c r="H3060"/>
  <c r="C3061"/>
  <c r="D3061"/>
  <c r="G3061"/>
  <c r="H3061"/>
  <c r="C3062"/>
  <c r="D3062"/>
  <c r="G3062"/>
  <c r="H3062"/>
  <c r="C3063"/>
  <c r="D3063"/>
  <c r="G3063"/>
  <c r="H3063"/>
  <c r="C3064"/>
  <c r="D3064"/>
  <c r="G3064"/>
  <c r="H3064"/>
  <c r="C3065"/>
  <c r="D3065"/>
  <c r="G3065"/>
  <c r="H3065"/>
  <c r="C3066"/>
  <c r="D3066"/>
  <c r="G3066"/>
  <c r="H3066"/>
  <c r="C3067"/>
  <c r="D3067"/>
  <c r="G3067"/>
  <c r="H3067"/>
  <c r="C3068"/>
  <c r="D3068"/>
  <c r="G3068"/>
  <c r="H3068"/>
  <c r="C3069"/>
  <c r="D3069"/>
  <c r="G3069"/>
  <c r="H3069"/>
  <c r="C3070"/>
  <c r="D3070"/>
  <c r="G3070"/>
  <c r="H3070"/>
  <c r="C3071"/>
  <c r="D3071"/>
  <c r="G3071"/>
  <c r="H3071"/>
  <c r="C3072"/>
  <c r="D3072"/>
  <c r="G3072"/>
  <c r="H3072"/>
  <c r="C3073"/>
  <c r="D3073"/>
  <c r="G3073"/>
  <c r="H3073"/>
  <c r="C3074"/>
  <c r="D3074"/>
  <c r="G3074"/>
  <c r="H3074"/>
  <c r="C3075"/>
  <c r="D3075"/>
  <c r="G3075"/>
  <c r="H3075"/>
  <c r="C3076"/>
  <c r="D3076"/>
  <c r="G3076"/>
  <c r="H3076"/>
  <c r="C3077"/>
  <c r="D3077"/>
  <c r="G3077"/>
  <c r="H3077"/>
  <c r="C3078"/>
  <c r="D3078"/>
  <c r="G3078"/>
  <c r="H3078"/>
  <c r="C3079"/>
  <c r="D3079"/>
  <c r="G3079"/>
  <c r="H3079"/>
  <c r="C3080"/>
  <c r="D3080"/>
  <c r="G3080"/>
  <c r="H3080"/>
  <c r="C3081"/>
  <c r="D3081"/>
  <c r="G3081"/>
  <c r="H3081"/>
  <c r="C3082"/>
  <c r="D3082"/>
  <c r="G3082"/>
  <c r="H3082"/>
  <c r="C3083"/>
  <c r="D3083"/>
  <c r="G3083"/>
  <c r="H3083"/>
  <c r="C3084"/>
  <c r="D3084"/>
  <c r="G3084"/>
  <c r="H3084"/>
  <c r="C3085"/>
  <c r="D3085"/>
  <c r="G3085"/>
  <c r="H3085"/>
  <c r="C3086"/>
  <c r="D3086"/>
  <c r="G3086"/>
  <c r="H3086"/>
  <c r="C3087"/>
  <c r="D3087"/>
  <c r="G3087"/>
  <c r="H3087"/>
  <c r="C3088"/>
  <c r="D3088"/>
  <c r="G3088"/>
  <c r="H3088"/>
  <c r="C3089"/>
  <c r="D3089"/>
  <c r="G3089"/>
  <c r="H3089"/>
  <c r="C3090"/>
  <c r="D3090"/>
  <c r="G3090"/>
  <c r="H3090"/>
  <c r="C3091"/>
  <c r="D3091"/>
  <c r="G3091"/>
  <c r="H3091"/>
  <c r="C3092"/>
  <c r="D3092"/>
  <c r="G3092"/>
  <c r="H3092"/>
  <c r="C3093"/>
  <c r="D3093"/>
  <c r="G3093"/>
  <c r="H3093"/>
  <c r="C3094"/>
  <c r="D3094"/>
  <c r="G3094"/>
  <c r="H3094"/>
  <c r="C3095"/>
  <c r="D3095"/>
  <c r="G3095"/>
  <c r="H3095"/>
  <c r="C3096"/>
  <c r="D3096"/>
  <c r="G3096"/>
  <c r="H3096"/>
  <c r="C3097"/>
  <c r="D3097"/>
  <c r="G3097"/>
  <c r="H3097"/>
  <c r="C3098"/>
  <c r="D3098"/>
  <c r="G3098"/>
  <c r="H3098"/>
  <c r="C3099"/>
  <c r="D3099"/>
  <c r="G3099"/>
  <c r="H3099"/>
  <c r="C3100"/>
  <c r="D3100"/>
  <c r="G3100"/>
  <c r="H3100"/>
  <c r="C3101"/>
  <c r="D3101"/>
  <c r="G3101"/>
  <c r="H3101"/>
  <c r="C3102"/>
  <c r="D3102"/>
  <c r="G3102"/>
  <c r="H3102"/>
  <c r="C3103"/>
  <c r="D3103"/>
  <c r="G3103"/>
  <c r="H3103"/>
  <c r="C3104"/>
  <c r="D3104"/>
  <c r="G3104"/>
  <c r="H3104"/>
  <c r="C3105"/>
  <c r="D3105"/>
  <c r="G3105"/>
  <c r="H3105"/>
  <c r="C3106"/>
  <c r="D3106"/>
  <c r="G3106"/>
  <c r="H3106"/>
  <c r="C3107"/>
  <c r="D3107"/>
  <c r="G3107"/>
  <c r="H3107"/>
  <c r="C3108"/>
  <c r="D3108"/>
  <c r="G3108"/>
  <c r="H3108"/>
  <c r="C3109"/>
  <c r="D3109"/>
  <c r="G3109"/>
  <c r="H3109"/>
  <c r="C3110"/>
  <c r="D3110"/>
  <c r="G3110"/>
  <c r="H3110"/>
  <c r="C3111"/>
  <c r="D3111"/>
  <c r="G3111"/>
  <c r="H3111"/>
  <c r="C3112"/>
  <c r="D3112"/>
  <c r="G3112"/>
  <c r="H3112"/>
  <c r="C3113"/>
  <c r="D3113"/>
  <c r="G3113"/>
  <c r="H3113"/>
  <c r="C3114"/>
  <c r="D3114"/>
  <c r="G3114"/>
  <c r="H3114"/>
  <c r="C3115"/>
  <c r="D3115"/>
  <c r="G3115"/>
  <c r="H3115"/>
  <c r="C3116"/>
  <c r="D3116"/>
  <c r="G3116"/>
  <c r="H3116"/>
  <c r="C3117"/>
  <c r="D3117"/>
  <c r="G3117"/>
  <c r="H3117"/>
  <c r="C3118"/>
  <c r="D3118"/>
  <c r="G3118"/>
  <c r="H3118"/>
  <c r="C3119"/>
  <c r="D3119"/>
  <c r="G3119"/>
  <c r="H3119"/>
  <c r="C3120"/>
  <c r="D3120"/>
  <c r="G3120"/>
  <c r="H3120"/>
  <c r="C3121"/>
  <c r="D3121"/>
  <c r="G3121"/>
  <c r="H3121"/>
  <c r="C3122"/>
  <c r="D3122"/>
  <c r="G3122"/>
  <c r="H3122"/>
  <c r="C3123"/>
  <c r="D3123"/>
  <c r="G3123"/>
  <c r="H3123"/>
  <c r="C3124"/>
  <c r="D3124"/>
  <c r="G3124"/>
  <c r="H3124"/>
  <c r="C3125"/>
  <c r="D3125"/>
  <c r="G3125"/>
  <c r="H3125"/>
  <c r="C3126"/>
  <c r="D3126"/>
  <c r="G3126"/>
  <c r="H3126"/>
</calcChain>
</file>

<file path=xl/sharedStrings.xml><?xml version="1.0" encoding="utf-8"?>
<sst xmlns="http://schemas.openxmlformats.org/spreadsheetml/2006/main" count="6259" uniqueCount="10">
  <si>
    <t>mainTTC_ART_ID</t>
  </si>
  <si>
    <t>mainART_BRANDS</t>
  </si>
  <si>
    <t>mainART_CODE_PARTS</t>
  </si>
  <si>
    <t>mainCODE_PARTS_USERNUMBER</t>
  </si>
  <si>
    <t>TTC_ART_ID</t>
  </si>
  <si>
    <t>BRANDS</t>
  </si>
  <si>
    <t>CODE_PARTS</t>
  </si>
  <si>
    <t>CODE_PARTS_USERNUMBER</t>
  </si>
  <si>
    <t>QUANTITY</t>
  </si>
  <si>
    <t>FEBI BILSTEIN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</si>
</sst>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26"/>
  <sheetViews>
    <sheetView tabSelected="1" workbookViewId="0"/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2159098</v>
      </c>
      <c r="B2" t="s">
        <v>9</v>
      </c>
      <c r="C2" t="str">
        <f>"01005"</f>
        <v>01005</v>
      </c>
      <c r="D2" t="str">
        <f>""</f>
        <v/>
      </c>
      <c r="E2">
        <v>2159097</v>
      </c>
      <c r="F2" t="s">
        <v>9</v>
      </c>
      <c r="G2" t="str">
        <f>"01003"</f>
        <v>01003</v>
      </c>
      <c r="H2" t="str">
        <f>""</f>
        <v/>
      </c>
      <c r="I2">
        <v>1</v>
      </c>
    </row>
    <row r="3" spans="1:9">
      <c r="A3">
        <v>2159098</v>
      </c>
      <c r="B3" t="s">
        <v>9</v>
      </c>
      <c r="C3" t="str">
        <f>"01005"</f>
        <v>01005</v>
      </c>
      <c r="D3" t="str">
        <f>""</f>
        <v/>
      </c>
      <c r="E3">
        <v>2160248</v>
      </c>
      <c r="F3" t="s">
        <v>9</v>
      </c>
      <c r="G3" t="str">
        <f>"02582"</f>
        <v>02582</v>
      </c>
      <c r="H3" t="str">
        <f>""</f>
        <v/>
      </c>
      <c r="I3">
        <v>1</v>
      </c>
    </row>
    <row r="4" spans="1:9">
      <c r="A4">
        <v>2159098</v>
      </c>
      <c r="B4" t="s">
        <v>9</v>
      </c>
      <c r="C4" t="str">
        <f>"01005"</f>
        <v>01005</v>
      </c>
      <c r="D4" t="str">
        <f>""</f>
        <v/>
      </c>
      <c r="E4">
        <v>2173622</v>
      </c>
      <c r="F4" t="s">
        <v>9</v>
      </c>
      <c r="G4" t="str">
        <f>"22953"</f>
        <v>22953</v>
      </c>
      <c r="H4" t="str">
        <f>""</f>
        <v/>
      </c>
      <c r="I4">
        <v>1</v>
      </c>
    </row>
    <row r="5" spans="1:9">
      <c r="A5">
        <v>2159098</v>
      </c>
      <c r="B5" t="s">
        <v>9</v>
      </c>
      <c r="C5" t="str">
        <f>"01005"</f>
        <v>01005</v>
      </c>
      <c r="D5" t="str">
        <f>""</f>
        <v/>
      </c>
      <c r="E5">
        <v>2186881</v>
      </c>
      <c r="F5" t="s">
        <v>9</v>
      </c>
      <c r="G5" t="str">
        <f>"38758"</f>
        <v>38758</v>
      </c>
      <c r="H5" t="str">
        <f>""</f>
        <v/>
      </c>
      <c r="I5">
        <v>1</v>
      </c>
    </row>
    <row r="6" spans="1:9">
      <c r="A6">
        <v>2159098</v>
      </c>
      <c r="B6" t="s">
        <v>9</v>
      </c>
      <c r="C6" t="str">
        <f>"01005"</f>
        <v>01005</v>
      </c>
      <c r="D6" t="str">
        <f>""</f>
        <v/>
      </c>
      <c r="E6">
        <v>2192993</v>
      </c>
      <c r="F6" t="s">
        <v>9</v>
      </c>
      <c r="G6" t="str">
        <f>"45643"</f>
        <v>45643</v>
      </c>
      <c r="H6" t="str">
        <f>""</f>
        <v/>
      </c>
      <c r="I6">
        <v>1</v>
      </c>
    </row>
    <row r="7" spans="1:9">
      <c r="A7">
        <v>2159100</v>
      </c>
      <c r="B7" t="s">
        <v>9</v>
      </c>
      <c r="C7" t="str">
        <f>"01007"</f>
        <v>01007</v>
      </c>
      <c r="D7" t="str">
        <f>""</f>
        <v/>
      </c>
      <c r="E7">
        <v>2159099</v>
      </c>
      <c r="F7" t="s">
        <v>9</v>
      </c>
      <c r="G7" t="str">
        <f>"01006"</f>
        <v>01006</v>
      </c>
      <c r="H7" t="str">
        <f>""</f>
        <v/>
      </c>
      <c r="I7">
        <v>1</v>
      </c>
    </row>
    <row r="8" spans="1:9">
      <c r="A8">
        <v>2159100</v>
      </c>
      <c r="B8" t="s">
        <v>9</v>
      </c>
      <c r="C8" t="str">
        <f>"01007"</f>
        <v>01007</v>
      </c>
      <c r="D8" t="str">
        <f>""</f>
        <v/>
      </c>
      <c r="E8">
        <v>2160248</v>
      </c>
      <c r="F8" t="s">
        <v>9</v>
      </c>
      <c r="G8" t="str">
        <f>"02582"</f>
        <v>02582</v>
      </c>
      <c r="H8" t="str">
        <f>""</f>
        <v/>
      </c>
      <c r="I8">
        <v>1</v>
      </c>
    </row>
    <row r="9" spans="1:9">
      <c r="A9">
        <v>2159100</v>
      </c>
      <c r="B9" t="s">
        <v>9</v>
      </c>
      <c r="C9" t="str">
        <f>"01007"</f>
        <v>01007</v>
      </c>
      <c r="D9" t="str">
        <f>""</f>
        <v/>
      </c>
      <c r="E9">
        <v>2160912</v>
      </c>
      <c r="F9" t="s">
        <v>9</v>
      </c>
      <c r="G9" t="str">
        <f>"03831"</f>
        <v>03831</v>
      </c>
      <c r="H9" t="str">
        <f>""</f>
        <v/>
      </c>
      <c r="I9">
        <v>1</v>
      </c>
    </row>
    <row r="10" spans="1:9">
      <c r="A10">
        <v>2159100</v>
      </c>
      <c r="B10" t="s">
        <v>9</v>
      </c>
      <c r="C10" t="str">
        <f>"01007"</f>
        <v>01007</v>
      </c>
      <c r="D10" t="str">
        <f>""</f>
        <v/>
      </c>
      <c r="E10">
        <v>2186880</v>
      </c>
      <c r="F10" t="s">
        <v>9</v>
      </c>
      <c r="G10" t="str">
        <f>"38757"</f>
        <v>38757</v>
      </c>
      <c r="H10" t="str">
        <f>""</f>
        <v/>
      </c>
      <c r="I10">
        <v>1</v>
      </c>
    </row>
    <row r="11" spans="1:9">
      <c r="A11">
        <v>2159100</v>
      </c>
      <c r="B11" t="s">
        <v>9</v>
      </c>
      <c r="C11" t="str">
        <f>"01007"</f>
        <v>01007</v>
      </c>
      <c r="D11" t="str">
        <f>""</f>
        <v/>
      </c>
      <c r="E11">
        <v>2192991</v>
      </c>
      <c r="F11" t="s">
        <v>9</v>
      </c>
      <c r="G11" t="str">
        <f>"45641"</f>
        <v>45641</v>
      </c>
      <c r="H11" t="str">
        <f>""</f>
        <v/>
      </c>
      <c r="I11">
        <v>1</v>
      </c>
    </row>
    <row r="12" spans="1:9">
      <c r="A12">
        <v>2159120</v>
      </c>
      <c r="B12" t="s">
        <v>9</v>
      </c>
      <c r="C12" t="str">
        <f>"01043"</f>
        <v>01043</v>
      </c>
      <c r="D12" t="str">
        <f>""</f>
        <v/>
      </c>
      <c r="E12">
        <v>2159099</v>
      </c>
      <c r="F12" t="s">
        <v>9</v>
      </c>
      <c r="G12" t="str">
        <f>"01006"</f>
        <v>01006</v>
      </c>
      <c r="H12" t="str">
        <f>""</f>
        <v/>
      </c>
      <c r="I12">
        <v>1</v>
      </c>
    </row>
    <row r="13" spans="1:9">
      <c r="A13">
        <v>2159120</v>
      </c>
      <c r="B13" t="s">
        <v>9</v>
      </c>
      <c r="C13" t="str">
        <f>"01043"</f>
        <v>01043</v>
      </c>
      <c r="D13" t="str">
        <f>""</f>
        <v/>
      </c>
      <c r="E13">
        <v>2160248</v>
      </c>
      <c r="F13" t="s">
        <v>9</v>
      </c>
      <c r="G13" t="str">
        <f>"02582"</f>
        <v>02582</v>
      </c>
      <c r="H13" t="str">
        <f>""</f>
        <v/>
      </c>
      <c r="I13">
        <v>1</v>
      </c>
    </row>
    <row r="14" spans="1:9">
      <c r="A14">
        <v>2159120</v>
      </c>
      <c r="B14" t="s">
        <v>9</v>
      </c>
      <c r="C14" t="str">
        <f>"01043"</f>
        <v>01043</v>
      </c>
      <c r="D14" t="str">
        <f>""</f>
        <v/>
      </c>
      <c r="E14">
        <v>2173622</v>
      </c>
      <c r="F14" t="s">
        <v>9</v>
      </c>
      <c r="G14" t="str">
        <f>"22953"</f>
        <v>22953</v>
      </c>
      <c r="H14" t="str">
        <f>""</f>
        <v/>
      </c>
      <c r="I14">
        <v>1</v>
      </c>
    </row>
    <row r="15" spans="1:9">
      <c r="A15">
        <v>2159120</v>
      </c>
      <c r="B15" t="s">
        <v>9</v>
      </c>
      <c r="C15" t="str">
        <f>"01043"</f>
        <v>01043</v>
      </c>
      <c r="D15" t="str">
        <f>""</f>
        <v/>
      </c>
      <c r="E15">
        <v>2186880</v>
      </c>
      <c r="F15" t="s">
        <v>9</v>
      </c>
      <c r="G15" t="str">
        <f>"38757"</f>
        <v>38757</v>
      </c>
      <c r="H15" t="str">
        <f>""</f>
        <v/>
      </c>
      <c r="I15">
        <v>1</v>
      </c>
    </row>
    <row r="16" spans="1:9">
      <c r="A16">
        <v>2159120</v>
      </c>
      <c r="B16" t="s">
        <v>9</v>
      </c>
      <c r="C16" t="str">
        <f>"01043"</f>
        <v>01043</v>
      </c>
      <c r="D16" t="str">
        <f>""</f>
        <v/>
      </c>
      <c r="E16">
        <v>2192991</v>
      </c>
      <c r="F16" t="s">
        <v>9</v>
      </c>
      <c r="G16" t="str">
        <f>"45641"</f>
        <v>45641</v>
      </c>
      <c r="H16" t="str">
        <f>""</f>
        <v/>
      </c>
      <c r="I16">
        <v>1</v>
      </c>
    </row>
    <row r="17" spans="1:9">
      <c r="A17">
        <v>2159128</v>
      </c>
      <c r="B17" t="s">
        <v>9</v>
      </c>
      <c r="C17" t="str">
        <f t="shared" ref="C17:C25" si="0">"01052"</f>
        <v>01052</v>
      </c>
      <c r="D17" t="str">
        <f>""</f>
        <v/>
      </c>
      <c r="E17">
        <v>2159127</v>
      </c>
      <c r="F17" t="s">
        <v>9</v>
      </c>
      <c r="G17" t="str">
        <f>"01051"</f>
        <v>01051</v>
      </c>
      <c r="H17" t="str">
        <f>""</f>
        <v/>
      </c>
      <c r="I17">
        <v>2</v>
      </c>
    </row>
    <row r="18" spans="1:9">
      <c r="A18">
        <v>2159128</v>
      </c>
      <c r="B18" t="s">
        <v>9</v>
      </c>
      <c r="C18" t="str">
        <f t="shared" si="0"/>
        <v>01052</v>
      </c>
      <c r="D18" t="str">
        <f>""</f>
        <v/>
      </c>
      <c r="E18">
        <v>2159129</v>
      </c>
      <c r="F18" t="s">
        <v>9</v>
      </c>
      <c r="G18" t="str">
        <f>"01053"</f>
        <v>01053</v>
      </c>
      <c r="H18" t="str">
        <f>""</f>
        <v/>
      </c>
      <c r="I18">
        <v>4</v>
      </c>
    </row>
    <row r="19" spans="1:9">
      <c r="A19">
        <v>2159128</v>
      </c>
      <c r="B19" t="s">
        <v>9</v>
      </c>
      <c r="C19" t="str">
        <f t="shared" si="0"/>
        <v>01052</v>
      </c>
      <c r="D19" t="str">
        <f>""</f>
        <v/>
      </c>
      <c r="E19">
        <v>2159640</v>
      </c>
      <c r="F19" t="s">
        <v>9</v>
      </c>
      <c r="G19" t="str">
        <f>"01697"</f>
        <v>01697</v>
      </c>
      <c r="H19" t="str">
        <f>""</f>
        <v/>
      </c>
      <c r="I19">
        <v>2</v>
      </c>
    </row>
    <row r="20" spans="1:9">
      <c r="A20">
        <v>2159128</v>
      </c>
      <c r="B20" t="s">
        <v>9</v>
      </c>
      <c r="C20" t="str">
        <f t="shared" si="0"/>
        <v>01052</v>
      </c>
      <c r="D20" t="str">
        <f>""</f>
        <v/>
      </c>
      <c r="E20">
        <v>2161466</v>
      </c>
      <c r="F20" t="s">
        <v>9</v>
      </c>
      <c r="G20" t="str">
        <f>"04765"</f>
        <v>04765</v>
      </c>
      <c r="H20" t="str">
        <f>""</f>
        <v/>
      </c>
      <c r="I20">
        <v>4</v>
      </c>
    </row>
    <row r="21" spans="1:9">
      <c r="A21">
        <v>2159128</v>
      </c>
      <c r="B21" t="s">
        <v>9</v>
      </c>
      <c r="C21" t="str">
        <f t="shared" si="0"/>
        <v>01052</v>
      </c>
      <c r="D21" t="str">
        <f>""</f>
        <v/>
      </c>
      <c r="E21">
        <v>2161467</v>
      </c>
      <c r="F21" t="s">
        <v>9</v>
      </c>
      <c r="G21" t="str">
        <f>"04766"</f>
        <v>04766</v>
      </c>
      <c r="H21" t="str">
        <f>""</f>
        <v/>
      </c>
      <c r="I21">
        <v>2</v>
      </c>
    </row>
    <row r="22" spans="1:9">
      <c r="A22">
        <v>2159128</v>
      </c>
      <c r="B22" t="s">
        <v>9</v>
      </c>
      <c r="C22" t="str">
        <f t="shared" si="0"/>
        <v>01052</v>
      </c>
      <c r="D22" t="str">
        <f>""</f>
        <v/>
      </c>
      <c r="E22">
        <v>2161637</v>
      </c>
      <c r="F22" t="s">
        <v>9</v>
      </c>
      <c r="G22" t="str">
        <f>"05054"</f>
        <v>05054</v>
      </c>
      <c r="H22" t="str">
        <f>""</f>
        <v/>
      </c>
      <c r="I22">
        <v>2</v>
      </c>
    </row>
    <row r="23" spans="1:9">
      <c r="A23">
        <v>2159128</v>
      </c>
      <c r="B23" t="s">
        <v>9</v>
      </c>
      <c r="C23" t="str">
        <f t="shared" si="0"/>
        <v>01052</v>
      </c>
      <c r="D23" t="str">
        <f>""</f>
        <v/>
      </c>
      <c r="E23">
        <v>2161774</v>
      </c>
      <c r="F23" t="s">
        <v>9</v>
      </c>
      <c r="G23" t="str">
        <f>"05266"</f>
        <v>05266</v>
      </c>
      <c r="H23" t="str">
        <f>""</f>
        <v/>
      </c>
      <c r="I23">
        <v>2</v>
      </c>
    </row>
    <row r="24" spans="1:9">
      <c r="A24">
        <v>2159128</v>
      </c>
      <c r="B24" t="s">
        <v>9</v>
      </c>
      <c r="C24" t="str">
        <f t="shared" si="0"/>
        <v>01052</v>
      </c>
      <c r="D24" t="str">
        <f>""</f>
        <v/>
      </c>
      <c r="E24">
        <v>2162612</v>
      </c>
      <c r="F24" t="s">
        <v>9</v>
      </c>
      <c r="G24" t="str">
        <f>"06724"</f>
        <v>06724</v>
      </c>
      <c r="H24" t="str">
        <f>""</f>
        <v/>
      </c>
      <c r="I24">
        <v>2</v>
      </c>
    </row>
    <row r="25" spans="1:9">
      <c r="A25">
        <v>2159128</v>
      </c>
      <c r="B25" t="s">
        <v>9</v>
      </c>
      <c r="C25" t="str">
        <f t="shared" si="0"/>
        <v>01052</v>
      </c>
      <c r="D25" t="str">
        <f>""</f>
        <v/>
      </c>
      <c r="E25">
        <v>2162708</v>
      </c>
      <c r="F25" t="s">
        <v>9</v>
      </c>
      <c r="G25" t="str">
        <f>"06875"</f>
        <v>06875</v>
      </c>
      <c r="H25" t="str">
        <f>""</f>
        <v/>
      </c>
      <c r="I25">
        <v>2</v>
      </c>
    </row>
    <row r="26" spans="1:9">
      <c r="A26">
        <v>2159130</v>
      </c>
      <c r="B26" t="s">
        <v>9</v>
      </c>
      <c r="C26" t="str">
        <f t="shared" ref="C26:C34" si="1">"01055"</f>
        <v>01055</v>
      </c>
      <c r="D26" t="str">
        <f>""</f>
        <v/>
      </c>
      <c r="E26">
        <v>2159131</v>
      </c>
      <c r="F26" t="s">
        <v>9</v>
      </c>
      <c r="G26" t="str">
        <f>"01056"</f>
        <v>01056</v>
      </c>
      <c r="H26" t="str">
        <f>""</f>
        <v/>
      </c>
      <c r="I26">
        <v>1</v>
      </c>
    </row>
    <row r="27" spans="1:9">
      <c r="A27">
        <v>2159130</v>
      </c>
      <c r="B27" t="s">
        <v>9</v>
      </c>
      <c r="C27" t="str">
        <f t="shared" si="1"/>
        <v>01055</v>
      </c>
      <c r="D27" t="str">
        <f>""</f>
        <v/>
      </c>
      <c r="E27">
        <v>2159132</v>
      </c>
      <c r="F27" t="s">
        <v>9</v>
      </c>
      <c r="G27" t="str">
        <f>"01057"</f>
        <v>01057</v>
      </c>
      <c r="H27" t="str">
        <f>""</f>
        <v/>
      </c>
      <c r="I27">
        <v>1</v>
      </c>
    </row>
    <row r="28" spans="1:9">
      <c r="A28">
        <v>2159130</v>
      </c>
      <c r="B28" t="s">
        <v>9</v>
      </c>
      <c r="C28" t="str">
        <f t="shared" si="1"/>
        <v>01055</v>
      </c>
      <c r="D28" t="str">
        <f>""</f>
        <v/>
      </c>
      <c r="E28">
        <v>2159133</v>
      </c>
      <c r="F28" t="s">
        <v>9</v>
      </c>
      <c r="G28" t="str">
        <f>"01058"</f>
        <v>01058</v>
      </c>
      <c r="H28" t="str">
        <f>""</f>
        <v/>
      </c>
      <c r="I28">
        <v>1</v>
      </c>
    </row>
    <row r="29" spans="1:9">
      <c r="A29">
        <v>2159130</v>
      </c>
      <c r="B29" t="s">
        <v>9</v>
      </c>
      <c r="C29" t="str">
        <f t="shared" si="1"/>
        <v>01055</v>
      </c>
      <c r="D29" t="str">
        <f>""</f>
        <v/>
      </c>
      <c r="E29">
        <v>2159134</v>
      </c>
      <c r="F29" t="s">
        <v>9</v>
      </c>
      <c r="G29" t="str">
        <f>"01059"</f>
        <v>01059</v>
      </c>
      <c r="H29" t="str">
        <f>""</f>
        <v/>
      </c>
      <c r="I29">
        <v>2</v>
      </c>
    </row>
    <row r="30" spans="1:9">
      <c r="A30">
        <v>2159130</v>
      </c>
      <c r="B30" t="s">
        <v>9</v>
      </c>
      <c r="C30" t="str">
        <f t="shared" si="1"/>
        <v>01055</v>
      </c>
      <c r="D30" t="str">
        <f>""</f>
        <v/>
      </c>
      <c r="E30">
        <v>2159135</v>
      </c>
      <c r="F30" t="s">
        <v>9</v>
      </c>
      <c r="G30" t="str">
        <f>"01060"</f>
        <v>01060</v>
      </c>
      <c r="H30" t="str">
        <f>""</f>
        <v/>
      </c>
      <c r="I30">
        <v>2</v>
      </c>
    </row>
    <row r="31" spans="1:9">
      <c r="A31">
        <v>2159130</v>
      </c>
      <c r="B31" t="s">
        <v>9</v>
      </c>
      <c r="C31" t="str">
        <f t="shared" si="1"/>
        <v>01055</v>
      </c>
      <c r="D31" t="str">
        <f>""</f>
        <v/>
      </c>
      <c r="E31">
        <v>2159136</v>
      </c>
      <c r="F31" t="s">
        <v>9</v>
      </c>
      <c r="G31" t="str">
        <f>"01061"</f>
        <v>01061</v>
      </c>
      <c r="H31" t="str">
        <f>""</f>
        <v/>
      </c>
      <c r="I31">
        <v>2</v>
      </c>
    </row>
    <row r="32" spans="1:9">
      <c r="A32">
        <v>2159130</v>
      </c>
      <c r="B32" t="s">
        <v>9</v>
      </c>
      <c r="C32" t="str">
        <f t="shared" si="1"/>
        <v>01055</v>
      </c>
      <c r="D32" t="str">
        <f>""</f>
        <v/>
      </c>
      <c r="E32">
        <v>2159137</v>
      </c>
      <c r="F32" t="s">
        <v>9</v>
      </c>
      <c r="G32" t="str">
        <f>"01062"</f>
        <v>01062</v>
      </c>
      <c r="H32" t="str">
        <f>""</f>
        <v/>
      </c>
      <c r="I32">
        <v>2</v>
      </c>
    </row>
    <row r="33" spans="1:9">
      <c r="A33">
        <v>2159130</v>
      </c>
      <c r="B33" t="s">
        <v>9</v>
      </c>
      <c r="C33" t="str">
        <f t="shared" si="1"/>
        <v>01055</v>
      </c>
      <c r="D33" t="str">
        <f>""</f>
        <v/>
      </c>
      <c r="E33">
        <v>2162476</v>
      </c>
      <c r="F33" t="s">
        <v>9</v>
      </c>
      <c r="G33" t="str">
        <f>"06504"</f>
        <v>06504</v>
      </c>
      <c r="H33" t="str">
        <f>""</f>
        <v/>
      </c>
      <c r="I33">
        <v>1</v>
      </c>
    </row>
    <row r="34" spans="1:9">
      <c r="A34">
        <v>2159130</v>
      </c>
      <c r="B34" t="s">
        <v>9</v>
      </c>
      <c r="C34" t="str">
        <f t="shared" si="1"/>
        <v>01055</v>
      </c>
      <c r="D34" t="str">
        <f>""</f>
        <v/>
      </c>
      <c r="E34">
        <v>2162551</v>
      </c>
      <c r="F34" t="s">
        <v>9</v>
      </c>
      <c r="G34" t="str">
        <f>"06635"</f>
        <v>06635</v>
      </c>
      <c r="H34" t="str">
        <f>""</f>
        <v/>
      </c>
      <c r="I34">
        <v>2</v>
      </c>
    </row>
    <row r="35" spans="1:9">
      <c r="A35">
        <v>2159138</v>
      </c>
      <c r="B35" t="s">
        <v>9</v>
      </c>
      <c r="C35" t="str">
        <f t="shared" ref="C35:C40" si="2">"01063"</f>
        <v>01063</v>
      </c>
      <c r="D35" t="str">
        <f>""</f>
        <v/>
      </c>
      <c r="E35">
        <v>2160163</v>
      </c>
      <c r="F35" t="s">
        <v>9</v>
      </c>
      <c r="G35" t="str">
        <f>"02467"</f>
        <v>02467</v>
      </c>
      <c r="H35" t="str">
        <f>""</f>
        <v/>
      </c>
      <c r="I35">
        <v>1</v>
      </c>
    </row>
    <row r="36" spans="1:9">
      <c r="A36">
        <v>2159138</v>
      </c>
      <c r="B36" t="s">
        <v>9</v>
      </c>
      <c r="C36" t="str">
        <f t="shared" si="2"/>
        <v>01063</v>
      </c>
      <c r="D36" t="str">
        <f>""</f>
        <v/>
      </c>
      <c r="E36">
        <v>2160164</v>
      </c>
      <c r="F36" t="s">
        <v>9</v>
      </c>
      <c r="G36" t="str">
        <f>"02468"</f>
        <v>02468</v>
      </c>
      <c r="H36" t="str">
        <f>""</f>
        <v/>
      </c>
      <c r="I36">
        <v>1</v>
      </c>
    </row>
    <row r="37" spans="1:9">
      <c r="A37">
        <v>2159138</v>
      </c>
      <c r="B37" t="s">
        <v>9</v>
      </c>
      <c r="C37" t="str">
        <f t="shared" si="2"/>
        <v>01063</v>
      </c>
      <c r="D37" t="str">
        <f>""</f>
        <v/>
      </c>
      <c r="E37">
        <v>2160167</v>
      </c>
      <c r="F37" t="s">
        <v>9</v>
      </c>
      <c r="G37" t="str">
        <f>"02471"</f>
        <v>02471</v>
      </c>
      <c r="H37" t="str">
        <f>""</f>
        <v/>
      </c>
      <c r="I37">
        <v>1</v>
      </c>
    </row>
    <row r="38" spans="1:9">
      <c r="A38">
        <v>2159138</v>
      </c>
      <c r="B38" t="s">
        <v>9</v>
      </c>
      <c r="C38" t="str">
        <f t="shared" si="2"/>
        <v>01063</v>
      </c>
      <c r="D38" t="str">
        <f>""</f>
        <v/>
      </c>
      <c r="E38">
        <v>2160168</v>
      </c>
      <c r="F38" t="s">
        <v>9</v>
      </c>
      <c r="G38" t="str">
        <f>"02472"</f>
        <v>02472</v>
      </c>
      <c r="H38" t="str">
        <f>""</f>
        <v/>
      </c>
      <c r="I38">
        <v>1</v>
      </c>
    </row>
    <row r="39" spans="1:9">
      <c r="A39">
        <v>2159138</v>
      </c>
      <c r="B39" t="s">
        <v>9</v>
      </c>
      <c r="C39" t="str">
        <f t="shared" si="2"/>
        <v>01063</v>
      </c>
      <c r="D39" t="str">
        <f>""</f>
        <v/>
      </c>
      <c r="E39">
        <v>2160169</v>
      </c>
      <c r="F39" t="s">
        <v>9</v>
      </c>
      <c r="G39" t="str">
        <f>"02473"</f>
        <v>02473</v>
      </c>
      <c r="H39" t="str">
        <f>""</f>
        <v/>
      </c>
      <c r="I39">
        <v>6</v>
      </c>
    </row>
    <row r="40" spans="1:9">
      <c r="A40">
        <v>2159138</v>
      </c>
      <c r="B40" t="s">
        <v>9</v>
      </c>
      <c r="C40" t="str">
        <f t="shared" si="2"/>
        <v>01063</v>
      </c>
      <c r="D40" t="str">
        <f>""</f>
        <v/>
      </c>
      <c r="E40">
        <v>2160170</v>
      </c>
      <c r="F40" t="s">
        <v>9</v>
      </c>
      <c r="G40" t="str">
        <f>"02474"</f>
        <v>02474</v>
      </c>
      <c r="H40" t="str">
        <f>""</f>
        <v/>
      </c>
      <c r="I40">
        <v>1</v>
      </c>
    </row>
    <row r="41" spans="1:9">
      <c r="A41">
        <v>2159139</v>
      </c>
      <c r="B41" t="s">
        <v>9</v>
      </c>
      <c r="C41" t="str">
        <f t="shared" ref="C41:C47" si="3">"01064"</f>
        <v>01064</v>
      </c>
      <c r="D41" t="str">
        <f>""</f>
        <v/>
      </c>
      <c r="E41">
        <v>2159141</v>
      </c>
      <c r="F41" t="s">
        <v>9</v>
      </c>
      <c r="G41" t="str">
        <f>"01066"</f>
        <v>01066</v>
      </c>
      <c r="H41" t="str">
        <f>""</f>
        <v/>
      </c>
      <c r="I41">
        <v>2</v>
      </c>
    </row>
    <row r="42" spans="1:9">
      <c r="A42">
        <v>2159139</v>
      </c>
      <c r="B42" t="s">
        <v>9</v>
      </c>
      <c r="C42" t="str">
        <f t="shared" si="3"/>
        <v>01064</v>
      </c>
      <c r="D42" t="str">
        <f>""</f>
        <v/>
      </c>
      <c r="E42">
        <v>2159142</v>
      </c>
      <c r="F42" t="s">
        <v>9</v>
      </c>
      <c r="G42" t="str">
        <f>"01067"</f>
        <v>01067</v>
      </c>
      <c r="H42" t="str">
        <f>""</f>
        <v/>
      </c>
      <c r="I42">
        <v>4</v>
      </c>
    </row>
    <row r="43" spans="1:9">
      <c r="A43">
        <v>2159139</v>
      </c>
      <c r="B43" t="s">
        <v>9</v>
      </c>
      <c r="C43" t="str">
        <f t="shared" si="3"/>
        <v>01064</v>
      </c>
      <c r="D43" t="str">
        <f>""</f>
        <v/>
      </c>
      <c r="E43">
        <v>2159143</v>
      </c>
      <c r="F43" t="s">
        <v>9</v>
      </c>
      <c r="G43" t="str">
        <f>"01068"</f>
        <v>01068</v>
      </c>
      <c r="H43" t="str">
        <f>""</f>
        <v/>
      </c>
      <c r="I43">
        <v>4</v>
      </c>
    </row>
    <row r="44" spans="1:9">
      <c r="A44">
        <v>2159139</v>
      </c>
      <c r="B44" t="s">
        <v>9</v>
      </c>
      <c r="C44" t="str">
        <f t="shared" si="3"/>
        <v>01064</v>
      </c>
      <c r="D44" t="str">
        <f>""</f>
        <v/>
      </c>
      <c r="E44">
        <v>2159144</v>
      </c>
      <c r="F44" t="s">
        <v>9</v>
      </c>
      <c r="G44" t="str">
        <f>"01069"</f>
        <v>01069</v>
      </c>
      <c r="H44" t="str">
        <f>""</f>
        <v/>
      </c>
      <c r="I44">
        <v>2</v>
      </c>
    </row>
    <row r="45" spans="1:9">
      <c r="A45">
        <v>2159139</v>
      </c>
      <c r="B45" t="s">
        <v>9</v>
      </c>
      <c r="C45" t="str">
        <f t="shared" si="3"/>
        <v>01064</v>
      </c>
      <c r="D45" t="str">
        <f>""</f>
        <v/>
      </c>
      <c r="E45">
        <v>2161462</v>
      </c>
      <c r="F45" t="s">
        <v>9</v>
      </c>
      <c r="G45" t="str">
        <f>"04760"</f>
        <v>04760</v>
      </c>
      <c r="H45" t="str">
        <f>""</f>
        <v/>
      </c>
      <c r="I45">
        <v>2</v>
      </c>
    </row>
    <row r="46" spans="1:9">
      <c r="A46">
        <v>2159139</v>
      </c>
      <c r="B46" t="s">
        <v>9</v>
      </c>
      <c r="C46" t="str">
        <f t="shared" si="3"/>
        <v>01064</v>
      </c>
      <c r="D46" t="str">
        <f>""</f>
        <v/>
      </c>
      <c r="E46">
        <v>2162606</v>
      </c>
      <c r="F46" t="s">
        <v>9</v>
      </c>
      <c r="G46" t="str">
        <f>"06716"</f>
        <v>06716</v>
      </c>
      <c r="H46" t="str">
        <f>""</f>
        <v/>
      </c>
      <c r="I46">
        <v>2</v>
      </c>
    </row>
    <row r="47" spans="1:9">
      <c r="A47">
        <v>2159139</v>
      </c>
      <c r="B47" t="s">
        <v>9</v>
      </c>
      <c r="C47" t="str">
        <f t="shared" si="3"/>
        <v>01064</v>
      </c>
      <c r="D47" t="str">
        <f>""</f>
        <v/>
      </c>
      <c r="E47">
        <v>2162709</v>
      </c>
      <c r="F47" t="s">
        <v>9</v>
      </c>
      <c r="G47" t="str">
        <f>"06877"</f>
        <v>06877</v>
      </c>
      <c r="H47" t="str">
        <f>""</f>
        <v/>
      </c>
      <c r="I47">
        <v>2</v>
      </c>
    </row>
    <row r="48" spans="1:9">
      <c r="A48">
        <v>2159147</v>
      </c>
      <c r="B48" t="s">
        <v>9</v>
      </c>
      <c r="C48" t="str">
        <f t="shared" ref="C48:C57" si="4">"01072"</f>
        <v>01072</v>
      </c>
      <c r="D48" t="str">
        <f>""</f>
        <v/>
      </c>
      <c r="E48">
        <v>2159152</v>
      </c>
      <c r="F48" t="s">
        <v>9</v>
      </c>
      <c r="G48" t="str">
        <f>"01077"</f>
        <v>01077</v>
      </c>
      <c r="H48" t="str">
        <f>""</f>
        <v/>
      </c>
      <c r="I48">
        <v>4</v>
      </c>
    </row>
    <row r="49" spans="1:9">
      <c r="A49">
        <v>2159147</v>
      </c>
      <c r="B49" t="s">
        <v>9</v>
      </c>
      <c r="C49" t="str">
        <f t="shared" si="4"/>
        <v>01072</v>
      </c>
      <c r="D49" t="str">
        <f>""</f>
        <v/>
      </c>
      <c r="E49">
        <v>2161461</v>
      </c>
      <c r="F49" t="s">
        <v>9</v>
      </c>
      <c r="G49" t="str">
        <f>"04759"</f>
        <v>04759</v>
      </c>
      <c r="H49" t="str">
        <f>""</f>
        <v/>
      </c>
      <c r="I49">
        <v>4</v>
      </c>
    </row>
    <row r="50" spans="1:9">
      <c r="A50">
        <v>2159147</v>
      </c>
      <c r="B50" t="s">
        <v>9</v>
      </c>
      <c r="C50" t="str">
        <f t="shared" si="4"/>
        <v>01072</v>
      </c>
      <c r="D50" t="str">
        <f>""</f>
        <v/>
      </c>
      <c r="E50">
        <v>2161462</v>
      </c>
      <c r="F50" t="s">
        <v>9</v>
      </c>
      <c r="G50" t="str">
        <f>"04760"</f>
        <v>04760</v>
      </c>
      <c r="H50" t="str">
        <f>""</f>
        <v/>
      </c>
      <c r="I50">
        <v>2</v>
      </c>
    </row>
    <row r="51" spans="1:9">
      <c r="A51">
        <v>2159147</v>
      </c>
      <c r="B51" t="s">
        <v>9</v>
      </c>
      <c r="C51" t="str">
        <f t="shared" si="4"/>
        <v>01072</v>
      </c>
      <c r="D51" t="str">
        <f>""</f>
        <v/>
      </c>
      <c r="E51">
        <v>2161637</v>
      </c>
      <c r="F51" t="s">
        <v>9</v>
      </c>
      <c r="G51" t="str">
        <f>"05054"</f>
        <v>05054</v>
      </c>
      <c r="H51" t="str">
        <f>""</f>
        <v/>
      </c>
      <c r="I51">
        <v>2</v>
      </c>
    </row>
    <row r="52" spans="1:9">
      <c r="A52">
        <v>2159147</v>
      </c>
      <c r="B52" t="s">
        <v>9</v>
      </c>
      <c r="C52" t="str">
        <f t="shared" si="4"/>
        <v>01072</v>
      </c>
      <c r="D52" t="str">
        <f>""</f>
        <v/>
      </c>
      <c r="E52">
        <v>2161775</v>
      </c>
      <c r="F52" t="s">
        <v>9</v>
      </c>
      <c r="G52" t="str">
        <f>"05267"</f>
        <v>05267</v>
      </c>
      <c r="H52" t="str">
        <f>""</f>
        <v/>
      </c>
      <c r="I52">
        <v>2</v>
      </c>
    </row>
    <row r="53" spans="1:9">
      <c r="A53">
        <v>2159147</v>
      </c>
      <c r="B53" t="s">
        <v>9</v>
      </c>
      <c r="C53" t="str">
        <f t="shared" si="4"/>
        <v>01072</v>
      </c>
      <c r="D53" t="str">
        <f>""</f>
        <v/>
      </c>
      <c r="E53">
        <v>2162258</v>
      </c>
      <c r="F53" t="s">
        <v>9</v>
      </c>
      <c r="G53" t="str">
        <f>"06121"</f>
        <v>06121</v>
      </c>
      <c r="H53" t="str">
        <f>""</f>
        <v/>
      </c>
      <c r="I53">
        <v>2</v>
      </c>
    </row>
    <row r="54" spans="1:9">
      <c r="A54">
        <v>2159147</v>
      </c>
      <c r="B54" t="s">
        <v>9</v>
      </c>
      <c r="C54" t="str">
        <f t="shared" si="4"/>
        <v>01072</v>
      </c>
      <c r="D54" t="str">
        <f>""</f>
        <v/>
      </c>
      <c r="E54">
        <v>2162259</v>
      </c>
      <c r="F54" t="s">
        <v>9</v>
      </c>
      <c r="G54" t="str">
        <f>"06122"</f>
        <v>06122</v>
      </c>
      <c r="H54" t="str">
        <f>""</f>
        <v/>
      </c>
      <c r="I54">
        <v>2</v>
      </c>
    </row>
    <row r="55" spans="1:9">
      <c r="A55">
        <v>2159147</v>
      </c>
      <c r="B55" t="s">
        <v>9</v>
      </c>
      <c r="C55" t="str">
        <f t="shared" si="4"/>
        <v>01072</v>
      </c>
      <c r="D55" t="str">
        <f>""</f>
        <v/>
      </c>
      <c r="E55">
        <v>2162606</v>
      </c>
      <c r="F55" t="s">
        <v>9</v>
      </c>
      <c r="G55" t="str">
        <f>"06716"</f>
        <v>06716</v>
      </c>
      <c r="H55" t="str">
        <f>""</f>
        <v/>
      </c>
      <c r="I55">
        <v>2</v>
      </c>
    </row>
    <row r="56" spans="1:9">
      <c r="A56">
        <v>2159147</v>
      </c>
      <c r="B56" t="s">
        <v>9</v>
      </c>
      <c r="C56" t="str">
        <f t="shared" si="4"/>
        <v>01072</v>
      </c>
      <c r="D56" t="str">
        <f>""</f>
        <v/>
      </c>
      <c r="E56">
        <v>2162698</v>
      </c>
      <c r="F56" t="s">
        <v>9</v>
      </c>
      <c r="G56" t="str">
        <f>"06864"</f>
        <v>06864</v>
      </c>
      <c r="H56" t="str">
        <f>""</f>
        <v/>
      </c>
      <c r="I56">
        <v>2</v>
      </c>
    </row>
    <row r="57" spans="1:9">
      <c r="A57">
        <v>2159147</v>
      </c>
      <c r="B57" t="s">
        <v>9</v>
      </c>
      <c r="C57" t="str">
        <f t="shared" si="4"/>
        <v>01072</v>
      </c>
      <c r="D57" t="str">
        <f>""</f>
        <v/>
      </c>
      <c r="E57">
        <v>2162699</v>
      </c>
      <c r="F57" t="s">
        <v>9</v>
      </c>
      <c r="G57" t="str">
        <f>"06866"</f>
        <v>06866</v>
      </c>
      <c r="H57" t="str">
        <f>""</f>
        <v/>
      </c>
      <c r="I57">
        <v>2</v>
      </c>
    </row>
    <row r="58" spans="1:9">
      <c r="A58">
        <v>2159182</v>
      </c>
      <c r="B58" t="s">
        <v>9</v>
      </c>
      <c r="C58" t="str">
        <f>"01112"</f>
        <v>01112</v>
      </c>
      <c r="D58" t="str">
        <f>""</f>
        <v/>
      </c>
      <c r="E58">
        <v>2159123</v>
      </c>
      <c r="F58" t="s">
        <v>9</v>
      </c>
      <c r="G58" t="str">
        <f>"01047"</f>
        <v>01047</v>
      </c>
      <c r="H58" t="str">
        <f>""</f>
        <v/>
      </c>
      <c r="I58">
        <v>1</v>
      </c>
    </row>
    <row r="59" spans="1:9">
      <c r="A59">
        <v>2159182</v>
      </c>
      <c r="B59" t="s">
        <v>9</v>
      </c>
      <c r="C59" t="str">
        <f>"01112"</f>
        <v>01112</v>
      </c>
      <c r="D59" t="str">
        <f>""</f>
        <v/>
      </c>
      <c r="E59">
        <v>2160248</v>
      </c>
      <c r="F59" t="s">
        <v>9</v>
      </c>
      <c r="G59" t="str">
        <f>"02582"</f>
        <v>02582</v>
      </c>
      <c r="H59" t="str">
        <f>""</f>
        <v/>
      </c>
      <c r="I59">
        <v>1</v>
      </c>
    </row>
    <row r="60" spans="1:9">
      <c r="A60">
        <v>2159182</v>
      </c>
      <c r="B60" t="s">
        <v>9</v>
      </c>
      <c r="C60" t="str">
        <f>"01112"</f>
        <v>01112</v>
      </c>
      <c r="D60" t="str">
        <f>""</f>
        <v/>
      </c>
      <c r="E60">
        <v>2186880</v>
      </c>
      <c r="F60" t="s">
        <v>9</v>
      </c>
      <c r="G60" t="str">
        <f>"38757"</f>
        <v>38757</v>
      </c>
      <c r="H60" t="str">
        <f>""</f>
        <v/>
      </c>
      <c r="I60">
        <v>1</v>
      </c>
    </row>
    <row r="61" spans="1:9">
      <c r="A61">
        <v>2159182</v>
      </c>
      <c r="B61" t="s">
        <v>9</v>
      </c>
      <c r="C61" t="str">
        <f>"01112"</f>
        <v>01112</v>
      </c>
      <c r="D61" t="str">
        <f>""</f>
        <v/>
      </c>
      <c r="E61">
        <v>2192993</v>
      </c>
      <c r="F61" t="s">
        <v>9</v>
      </c>
      <c r="G61" t="str">
        <f>"45643"</f>
        <v>45643</v>
      </c>
      <c r="H61" t="str">
        <f>""</f>
        <v/>
      </c>
      <c r="I61">
        <v>1</v>
      </c>
    </row>
    <row r="62" spans="1:9">
      <c r="A62">
        <v>2159186</v>
      </c>
      <c r="B62" t="s">
        <v>9</v>
      </c>
      <c r="C62" t="str">
        <f>"01116"</f>
        <v>01116</v>
      </c>
      <c r="D62" t="str">
        <f>""</f>
        <v/>
      </c>
      <c r="E62">
        <v>2159183</v>
      </c>
      <c r="F62" t="s">
        <v>9</v>
      </c>
      <c r="G62" t="str">
        <f>"01113"</f>
        <v>01113</v>
      </c>
      <c r="H62" t="str">
        <f>""</f>
        <v/>
      </c>
      <c r="I62">
        <v>1</v>
      </c>
    </row>
    <row r="63" spans="1:9">
      <c r="A63">
        <v>2159186</v>
      </c>
      <c r="B63" t="s">
        <v>9</v>
      </c>
      <c r="C63" t="str">
        <f>"01116"</f>
        <v>01116</v>
      </c>
      <c r="D63" t="str">
        <f>""</f>
        <v/>
      </c>
      <c r="E63">
        <v>2160248</v>
      </c>
      <c r="F63" t="s">
        <v>9</v>
      </c>
      <c r="G63" t="str">
        <f>"02582"</f>
        <v>02582</v>
      </c>
      <c r="H63" t="str">
        <f>""</f>
        <v/>
      </c>
      <c r="I63">
        <v>1</v>
      </c>
    </row>
    <row r="64" spans="1:9">
      <c r="A64">
        <v>2159186</v>
      </c>
      <c r="B64" t="s">
        <v>9</v>
      </c>
      <c r="C64" t="str">
        <f>"01116"</f>
        <v>01116</v>
      </c>
      <c r="D64" t="str">
        <f>""</f>
        <v/>
      </c>
      <c r="E64">
        <v>2186882</v>
      </c>
      <c r="F64" t="s">
        <v>9</v>
      </c>
      <c r="G64" t="str">
        <f>"38759"</f>
        <v>38759</v>
      </c>
      <c r="H64" t="str">
        <f>""</f>
        <v/>
      </c>
      <c r="I64">
        <v>1</v>
      </c>
    </row>
    <row r="65" spans="1:9">
      <c r="A65">
        <v>2159186</v>
      </c>
      <c r="B65" t="s">
        <v>9</v>
      </c>
      <c r="C65" t="str">
        <f>"01116"</f>
        <v>01116</v>
      </c>
      <c r="D65" t="str">
        <f>""</f>
        <v/>
      </c>
      <c r="E65">
        <v>2186887</v>
      </c>
      <c r="F65" t="s">
        <v>9</v>
      </c>
      <c r="G65" t="str">
        <f>"38764"</f>
        <v>38764</v>
      </c>
      <c r="H65" t="str">
        <f>""</f>
        <v/>
      </c>
      <c r="I65">
        <v>1</v>
      </c>
    </row>
    <row r="66" spans="1:9">
      <c r="A66">
        <v>2159187</v>
      </c>
      <c r="B66" t="s">
        <v>9</v>
      </c>
      <c r="C66" t="str">
        <f>"01117"</f>
        <v>01117</v>
      </c>
      <c r="D66" t="str">
        <f>""</f>
        <v/>
      </c>
      <c r="E66">
        <v>2159181</v>
      </c>
      <c r="F66" t="s">
        <v>9</v>
      </c>
      <c r="G66" t="str">
        <f>"01111"</f>
        <v>01111</v>
      </c>
      <c r="H66" t="str">
        <f>""</f>
        <v/>
      </c>
      <c r="I66">
        <v>1</v>
      </c>
    </row>
    <row r="67" spans="1:9">
      <c r="A67">
        <v>2159187</v>
      </c>
      <c r="B67" t="s">
        <v>9</v>
      </c>
      <c r="C67" t="str">
        <f>"01117"</f>
        <v>01117</v>
      </c>
      <c r="D67" t="str">
        <f>""</f>
        <v/>
      </c>
      <c r="E67">
        <v>2163774</v>
      </c>
      <c r="F67" t="s">
        <v>9</v>
      </c>
      <c r="G67" t="str">
        <f>"08619"</f>
        <v>08619</v>
      </c>
      <c r="H67" t="str">
        <f>""</f>
        <v/>
      </c>
      <c r="I67">
        <v>1</v>
      </c>
    </row>
    <row r="68" spans="1:9">
      <c r="A68">
        <v>2159189</v>
      </c>
      <c r="B68" t="s">
        <v>9</v>
      </c>
      <c r="C68" t="str">
        <f t="shared" ref="C68:C78" si="5">"01119"</f>
        <v>01119</v>
      </c>
      <c r="D68" t="str">
        <f>""</f>
        <v/>
      </c>
      <c r="E68">
        <v>2159112</v>
      </c>
      <c r="F68" t="s">
        <v>9</v>
      </c>
      <c r="G68" t="str">
        <f>"01031"</f>
        <v>01031</v>
      </c>
      <c r="H68" t="str">
        <f>""</f>
        <v/>
      </c>
      <c r="I68">
        <v>2</v>
      </c>
    </row>
    <row r="69" spans="1:9">
      <c r="A69">
        <v>2159189</v>
      </c>
      <c r="B69" t="s">
        <v>9</v>
      </c>
      <c r="C69" t="str">
        <f t="shared" si="5"/>
        <v>01119</v>
      </c>
      <c r="D69" t="str">
        <f>""</f>
        <v/>
      </c>
      <c r="E69">
        <v>2159150</v>
      </c>
      <c r="F69" t="s">
        <v>9</v>
      </c>
      <c r="G69" t="str">
        <f>"01075"</f>
        <v>01075</v>
      </c>
      <c r="H69" t="str">
        <f>""</f>
        <v/>
      </c>
      <c r="I69">
        <v>2</v>
      </c>
    </row>
    <row r="70" spans="1:9">
      <c r="A70">
        <v>2159189</v>
      </c>
      <c r="B70" t="s">
        <v>9</v>
      </c>
      <c r="C70" t="str">
        <f t="shared" si="5"/>
        <v>01119</v>
      </c>
      <c r="D70" t="str">
        <f>""</f>
        <v/>
      </c>
      <c r="E70">
        <v>2159290</v>
      </c>
      <c r="F70" t="s">
        <v>9</v>
      </c>
      <c r="G70" t="str">
        <f>"01248"</f>
        <v>01248</v>
      </c>
      <c r="H70" t="str">
        <f>""</f>
        <v/>
      </c>
      <c r="I70">
        <v>2</v>
      </c>
    </row>
    <row r="71" spans="1:9">
      <c r="A71">
        <v>2159189</v>
      </c>
      <c r="B71" t="s">
        <v>9</v>
      </c>
      <c r="C71" t="str">
        <f t="shared" si="5"/>
        <v>01119</v>
      </c>
      <c r="D71" t="str">
        <f>""</f>
        <v/>
      </c>
      <c r="E71">
        <v>2159291</v>
      </c>
      <c r="F71" t="s">
        <v>9</v>
      </c>
      <c r="G71" t="str">
        <f>"01249"</f>
        <v>01249</v>
      </c>
      <c r="H71" t="str">
        <f>""</f>
        <v/>
      </c>
      <c r="I71">
        <v>2</v>
      </c>
    </row>
    <row r="72" spans="1:9">
      <c r="A72">
        <v>2159189</v>
      </c>
      <c r="B72" t="s">
        <v>9</v>
      </c>
      <c r="C72" t="str">
        <f t="shared" si="5"/>
        <v>01119</v>
      </c>
      <c r="D72" t="str">
        <f>""</f>
        <v/>
      </c>
      <c r="E72">
        <v>2159418</v>
      </c>
      <c r="F72" t="s">
        <v>9</v>
      </c>
      <c r="G72" t="str">
        <f>"01400"</f>
        <v>01400</v>
      </c>
      <c r="H72" t="str">
        <f>""</f>
        <v/>
      </c>
      <c r="I72">
        <v>2</v>
      </c>
    </row>
    <row r="73" spans="1:9">
      <c r="A73">
        <v>2159189</v>
      </c>
      <c r="B73" t="s">
        <v>9</v>
      </c>
      <c r="C73" t="str">
        <f t="shared" si="5"/>
        <v>01119</v>
      </c>
      <c r="D73" t="str">
        <f>""</f>
        <v/>
      </c>
      <c r="E73">
        <v>2159419</v>
      </c>
      <c r="F73" t="s">
        <v>9</v>
      </c>
      <c r="G73" t="str">
        <f>"01401"</f>
        <v>01401</v>
      </c>
      <c r="H73" t="str">
        <f>""</f>
        <v/>
      </c>
      <c r="I73">
        <v>2</v>
      </c>
    </row>
    <row r="74" spans="1:9">
      <c r="A74">
        <v>2159189</v>
      </c>
      <c r="B74" t="s">
        <v>9</v>
      </c>
      <c r="C74" t="str">
        <f t="shared" si="5"/>
        <v>01119</v>
      </c>
      <c r="D74" t="str">
        <f>""</f>
        <v/>
      </c>
      <c r="E74">
        <v>2159420</v>
      </c>
      <c r="F74" t="s">
        <v>9</v>
      </c>
      <c r="G74" t="str">
        <f>"01402"</f>
        <v>01402</v>
      </c>
      <c r="H74" t="str">
        <f>""</f>
        <v/>
      </c>
      <c r="I74">
        <v>2</v>
      </c>
    </row>
    <row r="75" spans="1:9">
      <c r="A75">
        <v>2159189</v>
      </c>
      <c r="B75" t="s">
        <v>9</v>
      </c>
      <c r="C75" t="str">
        <f t="shared" si="5"/>
        <v>01119</v>
      </c>
      <c r="D75" t="str">
        <f>""</f>
        <v/>
      </c>
      <c r="E75">
        <v>2159421</v>
      </c>
      <c r="F75" t="s">
        <v>9</v>
      </c>
      <c r="G75" t="str">
        <f>"01403"</f>
        <v>01403</v>
      </c>
      <c r="H75" t="str">
        <f>""</f>
        <v/>
      </c>
      <c r="I75">
        <v>2</v>
      </c>
    </row>
    <row r="76" spans="1:9">
      <c r="A76">
        <v>2159189</v>
      </c>
      <c r="B76" t="s">
        <v>9</v>
      </c>
      <c r="C76" t="str">
        <f t="shared" si="5"/>
        <v>01119</v>
      </c>
      <c r="D76" t="str">
        <f>""</f>
        <v/>
      </c>
      <c r="E76">
        <v>2159422</v>
      </c>
      <c r="F76" t="s">
        <v>9</v>
      </c>
      <c r="G76" t="str">
        <f>"01404"</f>
        <v>01404</v>
      </c>
      <c r="H76" t="str">
        <f>""</f>
        <v/>
      </c>
      <c r="I76">
        <v>2</v>
      </c>
    </row>
    <row r="77" spans="1:9">
      <c r="A77">
        <v>2159189</v>
      </c>
      <c r="B77" t="s">
        <v>9</v>
      </c>
      <c r="C77" t="str">
        <f t="shared" si="5"/>
        <v>01119</v>
      </c>
      <c r="D77" t="str">
        <f>""</f>
        <v/>
      </c>
      <c r="E77">
        <v>2159423</v>
      </c>
      <c r="F77" t="s">
        <v>9</v>
      </c>
      <c r="G77" t="str">
        <f>"01405"</f>
        <v>01405</v>
      </c>
      <c r="H77" t="str">
        <f>""</f>
        <v/>
      </c>
      <c r="I77">
        <v>8</v>
      </c>
    </row>
    <row r="78" spans="1:9">
      <c r="A78">
        <v>2159189</v>
      </c>
      <c r="B78" t="s">
        <v>9</v>
      </c>
      <c r="C78" t="str">
        <f t="shared" si="5"/>
        <v>01119</v>
      </c>
      <c r="D78" t="str">
        <f>""</f>
        <v/>
      </c>
      <c r="E78">
        <v>2159647</v>
      </c>
      <c r="F78" t="s">
        <v>9</v>
      </c>
      <c r="G78" t="str">
        <f>"01710"</f>
        <v>01710</v>
      </c>
      <c r="H78" t="str">
        <f>""</f>
        <v/>
      </c>
      <c r="I78">
        <v>2</v>
      </c>
    </row>
    <row r="79" spans="1:9">
      <c r="A79">
        <v>2159190</v>
      </c>
      <c r="B79" t="s">
        <v>9</v>
      </c>
      <c r="C79" t="str">
        <f t="shared" ref="C79:C92" si="6">"01120"</f>
        <v>01120</v>
      </c>
      <c r="D79" t="str">
        <f>""</f>
        <v/>
      </c>
      <c r="E79">
        <v>2159101</v>
      </c>
      <c r="F79" t="s">
        <v>9</v>
      </c>
      <c r="G79" t="str">
        <f>"01010"</f>
        <v>01010</v>
      </c>
      <c r="H79" t="str">
        <f>""</f>
        <v/>
      </c>
      <c r="I79">
        <v>2</v>
      </c>
    </row>
    <row r="80" spans="1:9">
      <c r="A80">
        <v>2159190</v>
      </c>
      <c r="B80" t="s">
        <v>9</v>
      </c>
      <c r="C80" t="str">
        <f t="shared" si="6"/>
        <v>01120</v>
      </c>
      <c r="D80" t="str">
        <f>""</f>
        <v/>
      </c>
      <c r="E80">
        <v>2159166</v>
      </c>
      <c r="F80" t="s">
        <v>9</v>
      </c>
      <c r="G80" t="str">
        <f>"01095"</f>
        <v>01095</v>
      </c>
      <c r="H80" t="str">
        <f>""</f>
        <v/>
      </c>
      <c r="I80">
        <v>2</v>
      </c>
    </row>
    <row r="81" spans="1:9">
      <c r="A81">
        <v>2159190</v>
      </c>
      <c r="B81" t="s">
        <v>9</v>
      </c>
      <c r="C81" t="str">
        <f t="shared" si="6"/>
        <v>01120</v>
      </c>
      <c r="D81" t="str">
        <f>""</f>
        <v/>
      </c>
      <c r="E81">
        <v>2159411</v>
      </c>
      <c r="F81" t="s">
        <v>9</v>
      </c>
      <c r="G81" t="str">
        <f>"01393"</f>
        <v>01393</v>
      </c>
      <c r="H81" t="str">
        <f>""</f>
        <v/>
      </c>
      <c r="I81">
        <v>2</v>
      </c>
    </row>
    <row r="82" spans="1:9">
      <c r="A82">
        <v>2159190</v>
      </c>
      <c r="B82" t="s">
        <v>9</v>
      </c>
      <c r="C82" t="str">
        <f t="shared" si="6"/>
        <v>01120</v>
      </c>
      <c r="D82" t="str">
        <f>""</f>
        <v/>
      </c>
      <c r="E82">
        <v>2159412</v>
      </c>
      <c r="F82" t="s">
        <v>9</v>
      </c>
      <c r="G82" t="str">
        <f>"01394"</f>
        <v>01394</v>
      </c>
      <c r="H82" t="str">
        <f>""</f>
        <v/>
      </c>
      <c r="I82">
        <v>2</v>
      </c>
    </row>
    <row r="83" spans="1:9">
      <c r="A83">
        <v>2159190</v>
      </c>
      <c r="B83" t="s">
        <v>9</v>
      </c>
      <c r="C83" t="str">
        <f t="shared" si="6"/>
        <v>01120</v>
      </c>
      <c r="D83" t="str">
        <f>""</f>
        <v/>
      </c>
      <c r="E83">
        <v>2159413</v>
      </c>
      <c r="F83" t="s">
        <v>9</v>
      </c>
      <c r="G83" t="str">
        <f>"01395"</f>
        <v>01395</v>
      </c>
      <c r="H83" t="str">
        <f>""</f>
        <v/>
      </c>
      <c r="I83">
        <v>2</v>
      </c>
    </row>
    <row r="84" spans="1:9">
      <c r="A84">
        <v>2159190</v>
      </c>
      <c r="B84" t="s">
        <v>9</v>
      </c>
      <c r="C84" t="str">
        <f t="shared" si="6"/>
        <v>01120</v>
      </c>
      <c r="D84" t="str">
        <f>""</f>
        <v/>
      </c>
      <c r="E84">
        <v>2159414</v>
      </c>
      <c r="F84" t="s">
        <v>9</v>
      </c>
      <c r="G84" t="str">
        <f>"01396"</f>
        <v>01396</v>
      </c>
      <c r="H84" t="str">
        <f>""</f>
        <v/>
      </c>
      <c r="I84">
        <v>4</v>
      </c>
    </row>
    <row r="85" spans="1:9">
      <c r="A85">
        <v>2159190</v>
      </c>
      <c r="B85" t="s">
        <v>9</v>
      </c>
      <c r="C85" t="str">
        <f t="shared" si="6"/>
        <v>01120</v>
      </c>
      <c r="D85" t="str">
        <f>""</f>
        <v/>
      </c>
      <c r="E85">
        <v>2159415</v>
      </c>
      <c r="F85" t="s">
        <v>9</v>
      </c>
      <c r="G85" t="str">
        <f>"01397"</f>
        <v>01397</v>
      </c>
      <c r="H85" t="str">
        <f>""</f>
        <v/>
      </c>
      <c r="I85">
        <v>2</v>
      </c>
    </row>
    <row r="86" spans="1:9">
      <c r="A86">
        <v>2159190</v>
      </c>
      <c r="B86" t="s">
        <v>9</v>
      </c>
      <c r="C86" t="str">
        <f t="shared" si="6"/>
        <v>01120</v>
      </c>
      <c r="D86" t="str">
        <f>""</f>
        <v/>
      </c>
      <c r="E86">
        <v>2159416</v>
      </c>
      <c r="F86" t="s">
        <v>9</v>
      </c>
      <c r="G86" t="str">
        <f>"01398"</f>
        <v>01398</v>
      </c>
      <c r="H86" t="str">
        <f>""</f>
        <v/>
      </c>
      <c r="I86">
        <v>2</v>
      </c>
    </row>
    <row r="87" spans="1:9">
      <c r="A87">
        <v>2159190</v>
      </c>
      <c r="B87" t="s">
        <v>9</v>
      </c>
      <c r="C87" t="str">
        <f t="shared" si="6"/>
        <v>01120</v>
      </c>
      <c r="D87" t="str">
        <f>""</f>
        <v/>
      </c>
      <c r="E87">
        <v>2159417</v>
      </c>
      <c r="F87" t="s">
        <v>9</v>
      </c>
      <c r="G87" t="str">
        <f>"01399"</f>
        <v>01399</v>
      </c>
      <c r="H87" t="str">
        <f>""</f>
        <v/>
      </c>
      <c r="I87">
        <v>2</v>
      </c>
    </row>
    <row r="88" spans="1:9">
      <c r="A88">
        <v>2159190</v>
      </c>
      <c r="B88" t="s">
        <v>9</v>
      </c>
      <c r="C88" t="str">
        <f t="shared" si="6"/>
        <v>01120</v>
      </c>
      <c r="D88" t="str">
        <f>""</f>
        <v/>
      </c>
      <c r="E88">
        <v>2159425</v>
      </c>
      <c r="F88" t="s">
        <v>9</v>
      </c>
      <c r="G88" t="str">
        <f>"01415"</f>
        <v>01415</v>
      </c>
      <c r="H88" t="str">
        <f>""</f>
        <v/>
      </c>
      <c r="I88">
        <v>2</v>
      </c>
    </row>
    <row r="89" spans="1:9">
      <c r="A89">
        <v>2159190</v>
      </c>
      <c r="B89" t="s">
        <v>9</v>
      </c>
      <c r="C89" t="str">
        <f t="shared" si="6"/>
        <v>01120</v>
      </c>
      <c r="D89" t="str">
        <f>""</f>
        <v/>
      </c>
      <c r="E89">
        <v>2159427</v>
      </c>
      <c r="F89" t="s">
        <v>9</v>
      </c>
      <c r="G89" t="str">
        <f>"01417"</f>
        <v>01417</v>
      </c>
      <c r="H89" t="str">
        <f>""</f>
        <v/>
      </c>
      <c r="I89">
        <v>2</v>
      </c>
    </row>
    <row r="90" spans="1:9">
      <c r="A90">
        <v>2159190</v>
      </c>
      <c r="B90" t="s">
        <v>9</v>
      </c>
      <c r="C90" t="str">
        <f t="shared" si="6"/>
        <v>01120</v>
      </c>
      <c r="D90" t="str">
        <f>""</f>
        <v/>
      </c>
      <c r="E90">
        <v>2159428</v>
      </c>
      <c r="F90" t="s">
        <v>9</v>
      </c>
      <c r="G90" t="str">
        <f>"01418"</f>
        <v>01418</v>
      </c>
      <c r="H90" t="str">
        <f>""</f>
        <v/>
      </c>
      <c r="I90">
        <v>2</v>
      </c>
    </row>
    <row r="91" spans="1:9">
      <c r="A91">
        <v>2159190</v>
      </c>
      <c r="B91" t="s">
        <v>9</v>
      </c>
      <c r="C91" t="str">
        <f t="shared" si="6"/>
        <v>01120</v>
      </c>
      <c r="D91" t="str">
        <f>""</f>
        <v/>
      </c>
      <c r="E91">
        <v>2159429</v>
      </c>
      <c r="F91" t="s">
        <v>9</v>
      </c>
      <c r="G91" t="str">
        <f>"01419"</f>
        <v>01419</v>
      </c>
      <c r="H91" t="str">
        <f>""</f>
        <v/>
      </c>
      <c r="I91">
        <v>2</v>
      </c>
    </row>
    <row r="92" spans="1:9">
      <c r="A92">
        <v>2159190</v>
      </c>
      <c r="B92" t="s">
        <v>9</v>
      </c>
      <c r="C92" t="str">
        <f t="shared" si="6"/>
        <v>01120</v>
      </c>
      <c r="D92" t="str">
        <f>""</f>
        <v/>
      </c>
      <c r="E92">
        <v>2159645</v>
      </c>
      <c r="F92" t="s">
        <v>9</v>
      </c>
      <c r="G92" t="str">
        <f>"01708"</f>
        <v>01708</v>
      </c>
      <c r="H92" t="str">
        <f>""</f>
        <v/>
      </c>
      <c r="I92">
        <v>2</v>
      </c>
    </row>
    <row r="93" spans="1:9">
      <c r="A93">
        <v>2159191</v>
      </c>
      <c r="B93" t="s">
        <v>9</v>
      </c>
      <c r="C93" t="str">
        <f>"01121"</f>
        <v>01121</v>
      </c>
      <c r="D93" t="str">
        <f>""</f>
        <v/>
      </c>
      <c r="E93">
        <v>2160780</v>
      </c>
      <c r="F93" t="s">
        <v>9</v>
      </c>
      <c r="G93" t="str">
        <f>"03583"</f>
        <v>03583</v>
      </c>
      <c r="H93" t="str">
        <f>""</f>
        <v/>
      </c>
      <c r="I93">
        <v>1</v>
      </c>
    </row>
    <row r="94" spans="1:9">
      <c r="A94">
        <v>2159191</v>
      </c>
      <c r="B94" t="s">
        <v>9</v>
      </c>
      <c r="C94" t="str">
        <f>"01121"</f>
        <v>01121</v>
      </c>
      <c r="D94" t="str">
        <f>""</f>
        <v/>
      </c>
      <c r="E94">
        <v>2181991</v>
      </c>
      <c r="F94" t="s">
        <v>9</v>
      </c>
      <c r="G94" t="str">
        <f>"33454"</f>
        <v>33454</v>
      </c>
      <c r="H94" t="str">
        <f>""</f>
        <v/>
      </c>
      <c r="I94">
        <v>1</v>
      </c>
    </row>
    <row r="95" spans="1:9">
      <c r="A95">
        <v>2159193</v>
      </c>
      <c r="B95" t="s">
        <v>9</v>
      </c>
      <c r="C95" t="str">
        <f t="shared" ref="C95:C108" si="7">"01124"</f>
        <v>01124</v>
      </c>
      <c r="D95" t="str">
        <f>""</f>
        <v/>
      </c>
      <c r="E95">
        <v>2159101</v>
      </c>
      <c r="F95" t="s">
        <v>9</v>
      </c>
      <c r="G95" t="str">
        <f>"01010"</f>
        <v>01010</v>
      </c>
      <c r="H95" t="str">
        <f>""</f>
        <v/>
      </c>
      <c r="I95">
        <v>1</v>
      </c>
    </row>
    <row r="96" spans="1:9">
      <c r="A96">
        <v>2159193</v>
      </c>
      <c r="B96" t="s">
        <v>9</v>
      </c>
      <c r="C96" t="str">
        <f t="shared" si="7"/>
        <v>01124</v>
      </c>
      <c r="D96" t="str">
        <f>""</f>
        <v/>
      </c>
      <c r="E96">
        <v>2159166</v>
      </c>
      <c r="F96" t="s">
        <v>9</v>
      </c>
      <c r="G96" t="str">
        <f>"01095"</f>
        <v>01095</v>
      </c>
      <c r="H96" t="str">
        <f>""</f>
        <v/>
      </c>
      <c r="I96">
        <v>1</v>
      </c>
    </row>
    <row r="97" spans="1:9">
      <c r="A97">
        <v>2159193</v>
      </c>
      <c r="B97" t="s">
        <v>9</v>
      </c>
      <c r="C97" t="str">
        <f t="shared" si="7"/>
        <v>01124</v>
      </c>
      <c r="D97" t="str">
        <f>""</f>
        <v/>
      </c>
      <c r="E97">
        <v>2159411</v>
      </c>
      <c r="F97" t="s">
        <v>9</v>
      </c>
      <c r="G97" t="str">
        <f>"01393"</f>
        <v>01393</v>
      </c>
      <c r="H97" t="str">
        <f>""</f>
        <v/>
      </c>
      <c r="I97">
        <v>1</v>
      </c>
    </row>
    <row r="98" spans="1:9">
      <c r="A98">
        <v>2159193</v>
      </c>
      <c r="B98" t="s">
        <v>9</v>
      </c>
      <c r="C98" t="str">
        <f t="shared" si="7"/>
        <v>01124</v>
      </c>
      <c r="D98" t="str">
        <f>""</f>
        <v/>
      </c>
      <c r="E98">
        <v>2159412</v>
      </c>
      <c r="F98" t="s">
        <v>9</v>
      </c>
      <c r="G98" t="str">
        <f>"01394"</f>
        <v>01394</v>
      </c>
      <c r="H98" t="str">
        <f>""</f>
        <v/>
      </c>
      <c r="I98">
        <v>1</v>
      </c>
    </row>
    <row r="99" spans="1:9">
      <c r="A99">
        <v>2159193</v>
      </c>
      <c r="B99" t="s">
        <v>9</v>
      </c>
      <c r="C99" t="str">
        <f t="shared" si="7"/>
        <v>01124</v>
      </c>
      <c r="D99" t="str">
        <f>""</f>
        <v/>
      </c>
      <c r="E99">
        <v>2159413</v>
      </c>
      <c r="F99" t="s">
        <v>9</v>
      </c>
      <c r="G99" t="str">
        <f>"01395"</f>
        <v>01395</v>
      </c>
      <c r="H99" t="str">
        <f>""</f>
        <v/>
      </c>
      <c r="I99">
        <v>1</v>
      </c>
    </row>
    <row r="100" spans="1:9">
      <c r="A100">
        <v>2159193</v>
      </c>
      <c r="B100" t="s">
        <v>9</v>
      </c>
      <c r="C100" t="str">
        <f t="shared" si="7"/>
        <v>01124</v>
      </c>
      <c r="D100" t="str">
        <f>""</f>
        <v/>
      </c>
      <c r="E100">
        <v>2159414</v>
      </c>
      <c r="F100" t="s">
        <v>9</v>
      </c>
      <c r="G100" t="str">
        <f>"01396"</f>
        <v>01396</v>
      </c>
      <c r="H100" t="str">
        <f>""</f>
        <v/>
      </c>
      <c r="I100">
        <v>2</v>
      </c>
    </row>
    <row r="101" spans="1:9">
      <c r="A101">
        <v>2159193</v>
      </c>
      <c r="B101" t="s">
        <v>9</v>
      </c>
      <c r="C101" t="str">
        <f t="shared" si="7"/>
        <v>01124</v>
      </c>
      <c r="D101" t="str">
        <f>""</f>
        <v/>
      </c>
      <c r="E101">
        <v>2159415</v>
      </c>
      <c r="F101" t="s">
        <v>9</v>
      </c>
      <c r="G101" t="str">
        <f>"01397"</f>
        <v>01397</v>
      </c>
      <c r="H101" t="str">
        <f>""</f>
        <v/>
      </c>
      <c r="I101">
        <v>1</v>
      </c>
    </row>
    <row r="102" spans="1:9">
      <c r="A102">
        <v>2159193</v>
      </c>
      <c r="B102" t="s">
        <v>9</v>
      </c>
      <c r="C102" t="str">
        <f t="shared" si="7"/>
        <v>01124</v>
      </c>
      <c r="D102" t="str">
        <f>""</f>
        <v/>
      </c>
      <c r="E102">
        <v>2159416</v>
      </c>
      <c r="F102" t="s">
        <v>9</v>
      </c>
      <c r="G102" t="str">
        <f>"01398"</f>
        <v>01398</v>
      </c>
      <c r="H102" t="str">
        <f>""</f>
        <v/>
      </c>
      <c r="I102">
        <v>1</v>
      </c>
    </row>
    <row r="103" spans="1:9">
      <c r="A103">
        <v>2159193</v>
      </c>
      <c r="B103" t="s">
        <v>9</v>
      </c>
      <c r="C103" t="str">
        <f t="shared" si="7"/>
        <v>01124</v>
      </c>
      <c r="D103" t="str">
        <f>""</f>
        <v/>
      </c>
      <c r="E103">
        <v>2159417</v>
      </c>
      <c r="F103" t="s">
        <v>9</v>
      </c>
      <c r="G103" t="str">
        <f>"01399"</f>
        <v>01399</v>
      </c>
      <c r="H103" t="str">
        <f>""</f>
        <v/>
      </c>
      <c r="I103">
        <v>1</v>
      </c>
    </row>
    <row r="104" spans="1:9">
      <c r="A104">
        <v>2159193</v>
      </c>
      <c r="B104" t="s">
        <v>9</v>
      </c>
      <c r="C104" t="str">
        <f t="shared" si="7"/>
        <v>01124</v>
      </c>
      <c r="D104" t="str">
        <f>""</f>
        <v/>
      </c>
      <c r="E104">
        <v>2159425</v>
      </c>
      <c r="F104" t="s">
        <v>9</v>
      </c>
      <c r="G104" t="str">
        <f>"01415"</f>
        <v>01415</v>
      </c>
      <c r="H104" t="str">
        <f>""</f>
        <v/>
      </c>
      <c r="I104">
        <v>1</v>
      </c>
    </row>
    <row r="105" spans="1:9">
      <c r="A105">
        <v>2159193</v>
      </c>
      <c r="B105" t="s">
        <v>9</v>
      </c>
      <c r="C105" t="str">
        <f t="shared" si="7"/>
        <v>01124</v>
      </c>
      <c r="D105" t="str">
        <f>""</f>
        <v/>
      </c>
      <c r="E105">
        <v>2159427</v>
      </c>
      <c r="F105" t="s">
        <v>9</v>
      </c>
      <c r="G105" t="str">
        <f>"01417"</f>
        <v>01417</v>
      </c>
      <c r="H105" t="str">
        <f>""</f>
        <v/>
      </c>
      <c r="I105">
        <v>1</v>
      </c>
    </row>
    <row r="106" spans="1:9">
      <c r="A106">
        <v>2159193</v>
      </c>
      <c r="B106" t="s">
        <v>9</v>
      </c>
      <c r="C106" t="str">
        <f t="shared" si="7"/>
        <v>01124</v>
      </c>
      <c r="D106" t="str">
        <f>""</f>
        <v/>
      </c>
      <c r="E106">
        <v>2159428</v>
      </c>
      <c r="F106" t="s">
        <v>9</v>
      </c>
      <c r="G106" t="str">
        <f>"01418"</f>
        <v>01418</v>
      </c>
      <c r="H106" t="str">
        <f>""</f>
        <v/>
      </c>
      <c r="I106">
        <v>1</v>
      </c>
    </row>
    <row r="107" spans="1:9">
      <c r="A107">
        <v>2159193</v>
      </c>
      <c r="B107" t="s">
        <v>9</v>
      </c>
      <c r="C107" t="str">
        <f t="shared" si="7"/>
        <v>01124</v>
      </c>
      <c r="D107" t="str">
        <f>""</f>
        <v/>
      </c>
      <c r="E107">
        <v>2159429</v>
      </c>
      <c r="F107" t="s">
        <v>9</v>
      </c>
      <c r="G107" t="str">
        <f>"01419"</f>
        <v>01419</v>
      </c>
      <c r="H107" t="str">
        <f>""</f>
        <v/>
      </c>
      <c r="I107">
        <v>1</v>
      </c>
    </row>
    <row r="108" spans="1:9">
      <c r="A108">
        <v>2159193</v>
      </c>
      <c r="B108" t="s">
        <v>9</v>
      </c>
      <c r="C108" t="str">
        <f t="shared" si="7"/>
        <v>01124</v>
      </c>
      <c r="D108" t="str">
        <f>""</f>
        <v/>
      </c>
      <c r="E108">
        <v>2159645</v>
      </c>
      <c r="F108" t="s">
        <v>9</v>
      </c>
      <c r="G108" t="str">
        <f>"01708"</f>
        <v>01708</v>
      </c>
      <c r="H108" t="str">
        <f>""</f>
        <v/>
      </c>
      <c r="I108">
        <v>1</v>
      </c>
    </row>
    <row r="109" spans="1:9">
      <c r="A109">
        <v>2159194</v>
      </c>
      <c r="B109" t="s">
        <v>9</v>
      </c>
      <c r="C109" t="str">
        <f>"01127"</f>
        <v>01127</v>
      </c>
      <c r="D109" t="str">
        <f>""</f>
        <v/>
      </c>
      <c r="E109">
        <v>2160020</v>
      </c>
      <c r="F109" t="s">
        <v>9</v>
      </c>
      <c r="G109" t="str">
        <f>"02238"</f>
        <v>02238</v>
      </c>
      <c r="H109" t="str">
        <f>""</f>
        <v/>
      </c>
      <c r="I109">
        <v>1</v>
      </c>
    </row>
    <row r="110" spans="1:9">
      <c r="A110">
        <v>2159194</v>
      </c>
      <c r="B110" t="s">
        <v>9</v>
      </c>
      <c r="C110" t="str">
        <f>"01127"</f>
        <v>01127</v>
      </c>
      <c r="D110" t="str">
        <f>""</f>
        <v/>
      </c>
      <c r="E110">
        <v>2181991</v>
      </c>
      <c r="F110" t="s">
        <v>9</v>
      </c>
      <c r="G110" t="str">
        <f>"33454"</f>
        <v>33454</v>
      </c>
      <c r="H110" t="str">
        <f>""</f>
        <v/>
      </c>
      <c r="I110">
        <v>1</v>
      </c>
    </row>
    <row r="111" spans="1:9">
      <c r="A111">
        <v>2159196</v>
      </c>
      <c r="B111" t="s">
        <v>9</v>
      </c>
      <c r="C111" t="str">
        <f t="shared" ref="C111:C125" si="8">"01129"</f>
        <v>01129</v>
      </c>
      <c r="D111" t="str">
        <f>""</f>
        <v/>
      </c>
      <c r="E111">
        <v>2159112</v>
      </c>
      <c r="F111" t="s">
        <v>9</v>
      </c>
      <c r="G111" t="str">
        <f>"01031"</f>
        <v>01031</v>
      </c>
      <c r="H111" t="str">
        <f>""</f>
        <v/>
      </c>
      <c r="I111">
        <v>1</v>
      </c>
    </row>
    <row r="112" spans="1:9">
      <c r="A112">
        <v>2159196</v>
      </c>
      <c r="B112" t="s">
        <v>9</v>
      </c>
      <c r="C112" t="str">
        <f t="shared" si="8"/>
        <v>01129</v>
      </c>
      <c r="D112" t="str">
        <f>""</f>
        <v/>
      </c>
      <c r="E112">
        <v>2159150</v>
      </c>
      <c r="F112" t="s">
        <v>9</v>
      </c>
      <c r="G112" t="str">
        <f>"01075"</f>
        <v>01075</v>
      </c>
      <c r="H112" t="str">
        <f>""</f>
        <v/>
      </c>
      <c r="I112">
        <v>1</v>
      </c>
    </row>
    <row r="113" spans="1:9">
      <c r="A113">
        <v>2159196</v>
      </c>
      <c r="B113" t="s">
        <v>9</v>
      </c>
      <c r="C113" t="str">
        <f t="shared" si="8"/>
        <v>01129</v>
      </c>
      <c r="D113" t="str">
        <f>""</f>
        <v/>
      </c>
      <c r="E113">
        <v>2159289</v>
      </c>
      <c r="F113" t="s">
        <v>9</v>
      </c>
      <c r="G113" t="str">
        <f>"01247"</f>
        <v>01247</v>
      </c>
      <c r="H113" t="str">
        <f>""</f>
        <v/>
      </c>
      <c r="I113">
        <v>1</v>
      </c>
    </row>
    <row r="114" spans="1:9">
      <c r="A114">
        <v>2159196</v>
      </c>
      <c r="B114" t="s">
        <v>9</v>
      </c>
      <c r="C114" t="str">
        <f t="shared" si="8"/>
        <v>01129</v>
      </c>
      <c r="D114" t="str">
        <f>""</f>
        <v/>
      </c>
      <c r="E114">
        <v>2159290</v>
      </c>
      <c r="F114" t="s">
        <v>9</v>
      </c>
      <c r="G114" t="str">
        <f>"01248"</f>
        <v>01248</v>
      </c>
      <c r="H114" t="str">
        <f>""</f>
        <v/>
      </c>
      <c r="I114">
        <v>1</v>
      </c>
    </row>
    <row r="115" spans="1:9">
      <c r="A115">
        <v>2159196</v>
      </c>
      <c r="B115" t="s">
        <v>9</v>
      </c>
      <c r="C115" t="str">
        <f t="shared" si="8"/>
        <v>01129</v>
      </c>
      <c r="D115" t="str">
        <f>""</f>
        <v/>
      </c>
      <c r="E115">
        <v>2159291</v>
      </c>
      <c r="F115" t="s">
        <v>9</v>
      </c>
      <c r="G115" t="str">
        <f>"01249"</f>
        <v>01249</v>
      </c>
      <c r="H115" t="str">
        <f>""</f>
        <v/>
      </c>
      <c r="I115">
        <v>1</v>
      </c>
    </row>
    <row r="116" spans="1:9">
      <c r="A116">
        <v>2159196</v>
      </c>
      <c r="B116" t="s">
        <v>9</v>
      </c>
      <c r="C116" t="str">
        <f t="shared" si="8"/>
        <v>01129</v>
      </c>
      <c r="D116" t="str">
        <f>""</f>
        <v/>
      </c>
      <c r="E116">
        <v>2159418</v>
      </c>
      <c r="F116" t="s">
        <v>9</v>
      </c>
      <c r="G116" t="str">
        <f>"01400"</f>
        <v>01400</v>
      </c>
      <c r="H116" t="str">
        <f>""</f>
        <v/>
      </c>
      <c r="I116">
        <v>1</v>
      </c>
    </row>
    <row r="117" spans="1:9">
      <c r="A117">
        <v>2159196</v>
      </c>
      <c r="B117" t="s">
        <v>9</v>
      </c>
      <c r="C117" t="str">
        <f t="shared" si="8"/>
        <v>01129</v>
      </c>
      <c r="D117" t="str">
        <f>""</f>
        <v/>
      </c>
      <c r="E117">
        <v>2159419</v>
      </c>
      <c r="F117" t="s">
        <v>9</v>
      </c>
      <c r="G117" t="str">
        <f>"01401"</f>
        <v>01401</v>
      </c>
      <c r="H117" t="str">
        <f>""</f>
        <v/>
      </c>
      <c r="I117">
        <v>1</v>
      </c>
    </row>
    <row r="118" spans="1:9">
      <c r="A118">
        <v>2159196</v>
      </c>
      <c r="B118" t="s">
        <v>9</v>
      </c>
      <c r="C118" t="str">
        <f t="shared" si="8"/>
        <v>01129</v>
      </c>
      <c r="D118" t="str">
        <f>""</f>
        <v/>
      </c>
      <c r="E118">
        <v>2159420</v>
      </c>
      <c r="F118" t="s">
        <v>9</v>
      </c>
      <c r="G118" t="str">
        <f>"01402"</f>
        <v>01402</v>
      </c>
      <c r="H118" t="str">
        <f>""</f>
        <v/>
      </c>
      <c r="I118">
        <v>1</v>
      </c>
    </row>
    <row r="119" spans="1:9">
      <c r="A119">
        <v>2159196</v>
      </c>
      <c r="B119" t="s">
        <v>9</v>
      </c>
      <c r="C119" t="str">
        <f t="shared" si="8"/>
        <v>01129</v>
      </c>
      <c r="D119" t="str">
        <f>""</f>
        <v/>
      </c>
      <c r="E119">
        <v>2159421</v>
      </c>
      <c r="F119" t="s">
        <v>9</v>
      </c>
      <c r="G119" t="str">
        <f>"01403"</f>
        <v>01403</v>
      </c>
      <c r="H119" t="str">
        <f>""</f>
        <v/>
      </c>
      <c r="I119">
        <v>1</v>
      </c>
    </row>
    <row r="120" spans="1:9">
      <c r="A120">
        <v>2159196</v>
      </c>
      <c r="B120" t="s">
        <v>9</v>
      </c>
      <c r="C120" t="str">
        <f t="shared" si="8"/>
        <v>01129</v>
      </c>
      <c r="D120" t="str">
        <f>""</f>
        <v/>
      </c>
      <c r="E120">
        <v>2159422</v>
      </c>
      <c r="F120" t="s">
        <v>9</v>
      </c>
      <c r="G120" t="str">
        <f>"01404"</f>
        <v>01404</v>
      </c>
      <c r="H120" t="str">
        <f>""</f>
        <v/>
      </c>
      <c r="I120">
        <v>1</v>
      </c>
    </row>
    <row r="121" spans="1:9">
      <c r="A121">
        <v>2159196</v>
      </c>
      <c r="B121" t="s">
        <v>9</v>
      </c>
      <c r="C121" t="str">
        <f t="shared" si="8"/>
        <v>01129</v>
      </c>
      <c r="D121" t="str">
        <f>""</f>
        <v/>
      </c>
      <c r="E121">
        <v>2159423</v>
      </c>
      <c r="F121" t="s">
        <v>9</v>
      </c>
      <c r="G121" t="str">
        <f>"01405"</f>
        <v>01405</v>
      </c>
      <c r="H121" t="str">
        <f>""</f>
        <v/>
      </c>
      <c r="I121">
        <v>4</v>
      </c>
    </row>
    <row r="122" spans="1:9">
      <c r="A122">
        <v>2159196</v>
      </c>
      <c r="B122" t="s">
        <v>9</v>
      </c>
      <c r="C122" t="str">
        <f t="shared" si="8"/>
        <v>01129</v>
      </c>
      <c r="D122" t="str">
        <f>""</f>
        <v/>
      </c>
      <c r="E122">
        <v>2159430</v>
      </c>
      <c r="F122" t="s">
        <v>9</v>
      </c>
      <c r="G122" t="str">
        <f>"01421"</f>
        <v>01421</v>
      </c>
      <c r="H122" t="str">
        <f>""</f>
        <v/>
      </c>
      <c r="I122">
        <v>1</v>
      </c>
    </row>
    <row r="123" spans="1:9">
      <c r="A123">
        <v>2159196</v>
      </c>
      <c r="B123" t="s">
        <v>9</v>
      </c>
      <c r="C123" t="str">
        <f t="shared" si="8"/>
        <v>01129</v>
      </c>
      <c r="D123" t="str">
        <f>""</f>
        <v/>
      </c>
      <c r="E123">
        <v>2159557</v>
      </c>
      <c r="F123" t="s">
        <v>9</v>
      </c>
      <c r="G123" t="str">
        <f>"01589"</f>
        <v>01589</v>
      </c>
      <c r="H123" t="str">
        <f>""</f>
        <v/>
      </c>
      <c r="I123">
        <v>1</v>
      </c>
    </row>
    <row r="124" spans="1:9">
      <c r="A124">
        <v>2159196</v>
      </c>
      <c r="B124" t="s">
        <v>9</v>
      </c>
      <c r="C124" t="str">
        <f t="shared" si="8"/>
        <v>01129</v>
      </c>
      <c r="D124" t="str">
        <f>""</f>
        <v/>
      </c>
      <c r="E124">
        <v>2159646</v>
      </c>
      <c r="F124" t="s">
        <v>9</v>
      </c>
      <c r="G124" t="str">
        <f>"01709"</f>
        <v>01709</v>
      </c>
      <c r="H124" t="str">
        <f>""</f>
        <v/>
      </c>
      <c r="I124">
        <v>1</v>
      </c>
    </row>
    <row r="125" spans="1:9">
      <c r="A125">
        <v>2159196</v>
      </c>
      <c r="B125" t="s">
        <v>9</v>
      </c>
      <c r="C125" t="str">
        <f t="shared" si="8"/>
        <v>01129</v>
      </c>
      <c r="D125" t="str">
        <f>""</f>
        <v/>
      </c>
      <c r="E125">
        <v>2159647</v>
      </c>
      <c r="F125" t="s">
        <v>9</v>
      </c>
      <c r="G125" t="str">
        <f>"01710"</f>
        <v>01710</v>
      </c>
      <c r="H125" t="str">
        <f>""</f>
        <v/>
      </c>
      <c r="I125">
        <v>1</v>
      </c>
    </row>
    <row r="126" spans="1:9">
      <c r="A126">
        <v>2159197</v>
      </c>
      <c r="B126" t="s">
        <v>9</v>
      </c>
      <c r="C126" t="str">
        <f t="shared" ref="C126:C136" si="9">"01130"</f>
        <v>01130</v>
      </c>
      <c r="D126" t="str">
        <f>""</f>
        <v/>
      </c>
      <c r="E126">
        <v>2159112</v>
      </c>
      <c r="F126" t="s">
        <v>9</v>
      </c>
      <c r="G126" t="str">
        <f>"01031"</f>
        <v>01031</v>
      </c>
      <c r="H126" t="str">
        <f>""</f>
        <v/>
      </c>
      <c r="I126">
        <v>1</v>
      </c>
    </row>
    <row r="127" spans="1:9">
      <c r="A127">
        <v>2159197</v>
      </c>
      <c r="B127" t="s">
        <v>9</v>
      </c>
      <c r="C127" t="str">
        <f t="shared" si="9"/>
        <v>01130</v>
      </c>
      <c r="D127" t="str">
        <f>""</f>
        <v/>
      </c>
      <c r="E127">
        <v>2159150</v>
      </c>
      <c r="F127" t="s">
        <v>9</v>
      </c>
      <c r="G127" t="str">
        <f>"01075"</f>
        <v>01075</v>
      </c>
      <c r="H127" t="str">
        <f>""</f>
        <v/>
      </c>
      <c r="I127">
        <v>1</v>
      </c>
    </row>
    <row r="128" spans="1:9">
      <c r="A128">
        <v>2159197</v>
      </c>
      <c r="B128" t="s">
        <v>9</v>
      </c>
      <c r="C128" t="str">
        <f t="shared" si="9"/>
        <v>01130</v>
      </c>
      <c r="D128" t="str">
        <f>""</f>
        <v/>
      </c>
      <c r="E128">
        <v>2159291</v>
      </c>
      <c r="F128" t="s">
        <v>9</v>
      </c>
      <c r="G128" t="str">
        <f>"01249"</f>
        <v>01249</v>
      </c>
      <c r="H128" t="str">
        <f>""</f>
        <v/>
      </c>
      <c r="I128">
        <v>1</v>
      </c>
    </row>
    <row r="129" spans="1:9">
      <c r="A129">
        <v>2159197</v>
      </c>
      <c r="B129" t="s">
        <v>9</v>
      </c>
      <c r="C129" t="str">
        <f t="shared" si="9"/>
        <v>01130</v>
      </c>
      <c r="D129" t="str">
        <f>""</f>
        <v/>
      </c>
      <c r="E129">
        <v>2159418</v>
      </c>
      <c r="F129" t="s">
        <v>9</v>
      </c>
      <c r="G129" t="str">
        <f>"01400"</f>
        <v>01400</v>
      </c>
      <c r="H129" t="str">
        <f>""</f>
        <v/>
      </c>
      <c r="I129">
        <v>1</v>
      </c>
    </row>
    <row r="130" spans="1:9">
      <c r="A130">
        <v>2159197</v>
      </c>
      <c r="B130" t="s">
        <v>9</v>
      </c>
      <c r="C130" t="str">
        <f t="shared" si="9"/>
        <v>01130</v>
      </c>
      <c r="D130" t="str">
        <f>""</f>
        <v/>
      </c>
      <c r="E130">
        <v>2159419</v>
      </c>
      <c r="F130" t="s">
        <v>9</v>
      </c>
      <c r="G130" t="str">
        <f>"01401"</f>
        <v>01401</v>
      </c>
      <c r="H130" t="str">
        <f>""</f>
        <v/>
      </c>
      <c r="I130">
        <v>1</v>
      </c>
    </row>
    <row r="131" spans="1:9">
      <c r="A131">
        <v>2159197</v>
      </c>
      <c r="B131" t="s">
        <v>9</v>
      </c>
      <c r="C131" t="str">
        <f t="shared" si="9"/>
        <v>01130</v>
      </c>
      <c r="D131" t="str">
        <f>""</f>
        <v/>
      </c>
      <c r="E131">
        <v>2159421</v>
      </c>
      <c r="F131" t="s">
        <v>9</v>
      </c>
      <c r="G131" t="str">
        <f>"01403"</f>
        <v>01403</v>
      </c>
      <c r="H131" t="str">
        <f>""</f>
        <v/>
      </c>
      <c r="I131">
        <v>1</v>
      </c>
    </row>
    <row r="132" spans="1:9">
      <c r="A132">
        <v>2159197</v>
      </c>
      <c r="B132" t="s">
        <v>9</v>
      </c>
      <c r="C132" t="str">
        <f t="shared" si="9"/>
        <v>01130</v>
      </c>
      <c r="D132" t="str">
        <f>""</f>
        <v/>
      </c>
      <c r="E132">
        <v>2159422</v>
      </c>
      <c r="F132" t="s">
        <v>9</v>
      </c>
      <c r="G132" t="str">
        <f>"01404"</f>
        <v>01404</v>
      </c>
      <c r="H132" t="str">
        <f>""</f>
        <v/>
      </c>
      <c r="I132">
        <v>1</v>
      </c>
    </row>
    <row r="133" spans="1:9">
      <c r="A133">
        <v>2159197</v>
      </c>
      <c r="B133" t="s">
        <v>9</v>
      </c>
      <c r="C133" t="str">
        <f t="shared" si="9"/>
        <v>01130</v>
      </c>
      <c r="D133" t="str">
        <f>""</f>
        <v/>
      </c>
      <c r="E133">
        <v>2159423</v>
      </c>
      <c r="F133" t="s">
        <v>9</v>
      </c>
      <c r="G133" t="str">
        <f>"01405"</f>
        <v>01405</v>
      </c>
      <c r="H133" t="str">
        <f>""</f>
        <v/>
      </c>
      <c r="I133">
        <v>2</v>
      </c>
    </row>
    <row r="134" spans="1:9">
      <c r="A134">
        <v>2159197</v>
      </c>
      <c r="B134" t="s">
        <v>9</v>
      </c>
      <c r="C134" t="str">
        <f t="shared" si="9"/>
        <v>01130</v>
      </c>
      <c r="D134" t="str">
        <f>""</f>
        <v/>
      </c>
      <c r="E134">
        <v>2159430</v>
      </c>
      <c r="F134" t="s">
        <v>9</v>
      </c>
      <c r="G134" t="str">
        <f>"01421"</f>
        <v>01421</v>
      </c>
      <c r="H134" t="str">
        <f>""</f>
        <v/>
      </c>
      <c r="I134">
        <v>1</v>
      </c>
    </row>
    <row r="135" spans="1:9">
      <c r="A135">
        <v>2159197</v>
      </c>
      <c r="B135" t="s">
        <v>9</v>
      </c>
      <c r="C135" t="str">
        <f t="shared" si="9"/>
        <v>01130</v>
      </c>
      <c r="D135" t="str">
        <f>""</f>
        <v/>
      </c>
      <c r="E135">
        <v>2159557</v>
      </c>
      <c r="F135" t="s">
        <v>9</v>
      </c>
      <c r="G135" t="str">
        <f>"01589"</f>
        <v>01589</v>
      </c>
      <c r="H135" t="str">
        <f>""</f>
        <v/>
      </c>
      <c r="I135">
        <v>1</v>
      </c>
    </row>
    <row r="136" spans="1:9">
      <c r="A136">
        <v>2159197</v>
      </c>
      <c r="B136" t="s">
        <v>9</v>
      </c>
      <c r="C136" t="str">
        <f t="shared" si="9"/>
        <v>01130</v>
      </c>
      <c r="D136" t="str">
        <f>""</f>
        <v/>
      </c>
      <c r="E136">
        <v>2159646</v>
      </c>
      <c r="F136" t="s">
        <v>9</v>
      </c>
      <c r="G136" t="str">
        <f>"01709"</f>
        <v>01709</v>
      </c>
      <c r="H136" t="str">
        <f>""</f>
        <v/>
      </c>
      <c r="I136">
        <v>1</v>
      </c>
    </row>
    <row r="137" spans="1:9">
      <c r="A137">
        <v>2159198</v>
      </c>
      <c r="B137" t="s">
        <v>9</v>
      </c>
      <c r="C137" t="str">
        <f>"01131"</f>
        <v>01131</v>
      </c>
      <c r="D137" t="str">
        <f>""</f>
        <v/>
      </c>
      <c r="E137">
        <v>2159289</v>
      </c>
      <c r="F137" t="s">
        <v>9</v>
      </c>
      <c r="G137" t="str">
        <f>"01247"</f>
        <v>01247</v>
      </c>
      <c r="H137" t="str">
        <f>""</f>
        <v/>
      </c>
      <c r="I137">
        <v>1</v>
      </c>
    </row>
    <row r="138" spans="1:9">
      <c r="A138">
        <v>2159198</v>
      </c>
      <c r="B138" t="s">
        <v>9</v>
      </c>
      <c r="C138" t="str">
        <f>"01131"</f>
        <v>01131</v>
      </c>
      <c r="D138" t="str">
        <f>""</f>
        <v/>
      </c>
      <c r="E138">
        <v>2159290</v>
      </c>
      <c r="F138" t="s">
        <v>9</v>
      </c>
      <c r="G138" t="str">
        <f>"01248"</f>
        <v>01248</v>
      </c>
      <c r="H138" t="str">
        <f>""</f>
        <v/>
      </c>
      <c r="I138">
        <v>1</v>
      </c>
    </row>
    <row r="139" spans="1:9">
      <c r="A139">
        <v>2159198</v>
      </c>
      <c r="B139" t="s">
        <v>9</v>
      </c>
      <c r="C139" t="str">
        <f>"01131"</f>
        <v>01131</v>
      </c>
      <c r="D139" t="str">
        <f>""</f>
        <v/>
      </c>
      <c r="E139">
        <v>2159420</v>
      </c>
      <c r="F139" t="s">
        <v>9</v>
      </c>
      <c r="G139" t="str">
        <f>"01402"</f>
        <v>01402</v>
      </c>
      <c r="H139" t="str">
        <f>""</f>
        <v/>
      </c>
      <c r="I139">
        <v>1</v>
      </c>
    </row>
    <row r="140" spans="1:9">
      <c r="A140">
        <v>2159198</v>
      </c>
      <c r="B140" t="s">
        <v>9</v>
      </c>
      <c r="C140" t="str">
        <f>"01131"</f>
        <v>01131</v>
      </c>
      <c r="D140" t="str">
        <f>""</f>
        <v/>
      </c>
      <c r="E140">
        <v>2159423</v>
      </c>
      <c r="F140" t="s">
        <v>9</v>
      </c>
      <c r="G140" t="str">
        <f>"01405"</f>
        <v>01405</v>
      </c>
      <c r="H140" t="str">
        <f>""</f>
        <v/>
      </c>
      <c r="I140">
        <v>2</v>
      </c>
    </row>
    <row r="141" spans="1:9">
      <c r="A141">
        <v>2159198</v>
      </c>
      <c r="B141" t="s">
        <v>9</v>
      </c>
      <c r="C141" t="str">
        <f>"01131"</f>
        <v>01131</v>
      </c>
      <c r="D141" t="str">
        <f>""</f>
        <v/>
      </c>
      <c r="E141">
        <v>2159647</v>
      </c>
      <c r="F141" t="s">
        <v>9</v>
      </c>
      <c r="G141" t="str">
        <f>"01710"</f>
        <v>01710</v>
      </c>
      <c r="H141" t="str">
        <f>""</f>
        <v/>
      </c>
      <c r="I141">
        <v>1</v>
      </c>
    </row>
    <row r="142" spans="1:9">
      <c r="A142">
        <v>2159204</v>
      </c>
      <c r="B142" t="s">
        <v>9</v>
      </c>
      <c r="C142" t="str">
        <f>"01139"</f>
        <v>01139</v>
      </c>
      <c r="D142" t="str">
        <f>""</f>
        <v/>
      </c>
      <c r="E142">
        <v>2159205</v>
      </c>
      <c r="F142" t="s">
        <v>9</v>
      </c>
      <c r="G142" t="str">
        <f>"01140"</f>
        <v>01140</v>
      </c>
      <c r="H142" t="str">
        <f>""</f>
        <v/>
      </c>
      <c r="I142">
        <v>4</v>
      </c>
    </row>
    <row r="143" spans="1:9">
      <c r="A143">
        <v>2159204</v>
      </c>
      <c r="B143" t="s">
        <v>9</v>
      </c>
      <c r="C143" t="str">
        <f>"01139"</f>
        <v>01139</v>
      </c>
      <c r="D143" t="str">
        <f>""</f>
        <v/>
      </c>
      <c r="E143">
        <v>2159206</v>
      </c>
      <c r="F143" t="s">
        <v>9</v>
      </c>
      <c r="G143" t="str">
        <f>"01141"</f>
        <v>01141</v>
      </c>
      <c r="H143" t="str">
        <f>""</f>
        <v/>
      </c>
      <c r="I143">
        <v>4</v>
      </c>
    </row>
    <row r="144" spans="1:9">
      <c r="A144">
        <v>2159204</v>
      </c>
      <c r="B144" t="s">
        <v>9</v>
      </c>
      <c r="C144" t="str">
        <f>"01139"</f>
        <v>01139</v>
      </c>
      <c r="D144" t="str">
        <f>""</f>
        <v/>
      </c>
      <c r="E144">
        <v>2161468</v>
      </c>
      <c r="F144" t="s">
        <v>9</v>
      </c>
      <c r="G144" t="str">
        <f>"04767"</f>
        <v>04767</v>
      </c>
      <c r="H144" t="str">
        <f>""</f>
        <v/>
      </c>
      <c r="I144">
        <v>4</v>
      </c>
    </row>
    <row r="145" spans="1:9">
      <c r="A145">
        <v>2159209</v>
      </c>
      <c r="B145" t="s">
        <v>9</v>
      </c>
      <c r="C145" t="str">
        <f>"01146"</f>
        <v>01146</v>
      </c>
      <c r="D145" t="str">
        <f>""</f>
        <v/>
      </c>
      <c r="E145">
        <v>2160780</v>
      </c>
      <c r="F145" t="s">
        <v>9</v>
      </c>
      <c r="G145" t="str">
        <f>"03583"</f>
        <v>03583</v>
      </c>
      <c r="H145" t="str">
        <f>""</f>
        <v/>
      </c>
      <c r="I145">
        <v>1</v>
      </c>
    </row>
    <row r="146" spans="1:9">
      <c r="A146">
        <v>2159209</v>
      </c>
      <c r="B146" t="s">
        <v>9</v>
      </c>
      <c r="C146" t="str">
        <f>"01146"</f>
        <v>01146</v>
      </c>
      <c r="D146" t="str">
        <f>""</f>
        <v/>
      </c>
      <c r="E146">
        <v>2182380</v>
      </c>
      <c r="F146" t="s">
        <v>9</v>
      </c>
      <c r="G146" t="str">
        <f>"33906"</f>
        <v>33906</v>
      </c>
      <c r="H146" t="str">
        <f>""</f>
        <v/>
      </c>
      <c r="I146">
        <v>1</v>
      </c>
    </row>
    <row r="147" spans="1:9">
      <c r="A147">
        <v>2159210</v>
      </c>
      <c r="B147" t="s">
        <v>9</v>
      </c>
      <c r="C147" t="str">
        <f>"01147"</f>
        <v>01147</v>
      </c>
      <c r="D147" t="str">
        <f>""</f>
        <v/>
      </c>
      <c r="E147">
        <v>2160020</v>
      </c>
      <c r="F147" t="s">
        <v>9</v>
      </c>
      <c r="G147" t="str">
        <f>"02238"</f>
        <v>02238</v>
      </c>
      <c r="H147" t="str">
        <f>""</f>
        <v/>
      </c>
      <c r="I147">
        <v>1</v>
      </c>
    </row>
    <row r="148" spans="1:9">
      <c r="A148">
        <v>2159210</v>
      </c>
      <c r="B148" t="s">
        <v>9</v>
      </c>
      <c r="C148" t="str">
        <f>"01147"</f>
        <v>01147</v>
      </c>
      <c r="D148" t="str">
        <f>""</f>
        <v/>
      </c>
      <c r="E148">
        <v>2182380</v>
      </c>
      <c r="F148" t="s">
        <v>9</v>
      </c>
      <c r="G148" t="str">
        <f>"33906"</f>
        <v>33906</v>
      </c>
      <c r="H148" t="str">
        <f>""</f>
        <v/>
      </c>
      <c r="I148">
        <v>1</v>
      </c>
    </row>
    <row r="149" spans="1:9">
      <c r="A149">
        <v>2159211</v>
      </c>
      <c r="B149" t="s">
        <v>9</v>
      </c>
      <c r="C149" t="str">
        <f>"01150"</f>
        <v>01150</v>
      </c>
      <c r="D149" t="str">
        <f>""</f>
        <v/>
      </c>
      <c r="E149">
        <v>2161281</v>
      </c>
      <c r="F149" t="s">
        <v>9</v>
      </c>
      <c r="G149" t="str">
        <f>"04453"</f>
        <v>04453</v>
      </c>
      <c r="H149" t="str">
        <f>""</f>
        <v/>
      </c>
      <c r="I149">
        <v>1</v>
      </c>
    </row>
    <row r="150" spans="1:9">
      <c r="A150">
        <v>2159211</v>
      </c>
      <c r="B150" t="s">
        <v>9</v>
      </c>
      <c r="C150" t="str">
        <f>"01150"</f>
        <v>01150</v>
      </c>
      <c r="D150" t="str">
        <f>""</f>
        <v/>
      </c>
      <c r="E150">
        <v>2162716</v>
      </c>
      <c r="F150" t="s">
        <v>9</v>
      </c>
      <c r="G150" t="str">
        <f>"06884"</f>
        <v>06884</v>
      </c>
      <c r="H150" t="str">
        <f>""</f>
        <v/>
      </c>
      <c r="I150">
        <v>3</v>
      </c>
    </row>
    <row r="151" spans="1:9">
      <c r="A151">
        <v>2159211</v>
      </c>
      <c r="B151" t="s">
        <v>9</v>
      </c>
      <c r="C151" t="str">
        <f>"01150"</f>
        <v>01150</v>
      </c>
      <c r="D151" t="str">
        <f>""</f>
        <v/>
      </c>
      <c r="E151">
        <v>2162717</v>
      </c>
      <c r="F151" t="s">
        <v>9</v>
      </c>
      <c r="G151" t="str">
        <f>"06885"</f>
        <v>06885</v>
      </c>
      <c r="H151" t="str">
        <f>""</f>
        <v/>
      </c>
      <c r="I151">
        <v>3</v>
      </c>
    </row>
    <row r="152" spans="1:9">
      <c r="A152">
        <v>2159211</v>
      </c>
      <c r="B152" t="s">
        <v>9</v>
      </c>
      <c r="C152" t="str">
        <f>"01150"</f>
        <v>01150</v>
      </c>
      <c r="D152" t="str">
        <f>""</f>
        <v/>
      </c>
      <c r="E152">
        <v>2162718</v>
      </c>
      <c r="F152" t="s">
        <v>9</v>
      </c>
      <c r="G152" t="str">
        <f>"06886"</f>
        <v>06886</v>
      </c>
      <c r="H152" t="str">
        <f>""</f>
        <v/>
      </c>
      <c r="I152">
        <v>3</v>
      </c>
    </row>
    <row r="153" spans="1:9">
      <c r="A153">
        <v>2159212</v>
      </c>
      <c r="B153" t="s">
        <v>9</v>
      </c>
      <c r="C153" t="str">
        <f t="shared" ref="C153:C161" si="10">"01151"</f>
        <v>01151</v>
      </c>
      <c r="D153" t="str">
        <f>""</f>
        <v/>
      </c>
      <c r="E153">
        <v>2159518</v>
      </c>
      <c r="F153" t="s">
        <v>9</v>
      </c>
      <c r="G153" t="str">
        <f>"01539"</f>
        <v>01539</v>
      </c>
      <c r="H153" t="str">
        <f>""</f>
        <v/>
      </c>
      <c r="I153">
        <v>1</v>
      </c>
    </row>
    <row r="154" spans="1:9">
      <c r="A154">
        <v>2159212</v>
      </c>
      <c r="B154" t="s">
        <v>9</v>
      </c>
      <c r="C154" t="str">
        <f t="shared" si="10"/>
        <v>01151</v>
      </c>
      <c r="D154" t="str">
        <f>""</f>
        <v/>
      </c>
      <c r="E154">
        <v>2159519</v>
      </c>
      <c r="F154" t="s">
        <v>9</v>
      </c>
      <c r="G154" t="str">
        <f>"01540"</f>
        <v>01540</v>
      </c>
      <c r="H154" t="str">
        <f>""</f>
        <v/>
      </c>
      <c r="I154">
        <v>2</v>
      </c>
    </row>
    <row r="155" spans="1:9">
      <c r="A155">
        <v>2159212</v>
      </c>
      <c r="B155" t="s">
        <v>9</v>
      </c>
      <c r="C155" t="str">
        <f t="shared" si="10"/>
        <v>01151</v>
      </c>
      <c r="D155" t="str">
        <f>""</f>
        <v/>
      </c>
      <c r="E155">
        <v>2159585</v>
      </c>
      <c r="F155" t="s">
        <v>9</v>
      </c>
      <c r="G155" t="str">
        <f>"01634"</f>
        <v>01634</v>
      </c>
      <c r="H155" t="str">
        <f>""</f>
        <v/>
      </c>
      <c r="I155">
        <v>1</v>
      </c>
    </row>
    <row r="156" spans="1:9">
      <c r="A156">
        <v>2159212</v>
      </c>
      <c r="B156" t="s">
        <v>9</v>
      </c>
      <c r="C156" t="str">
        <f t="shared" si="10"/>
        <v>01151</v>
      </c>
      <c r="D156" t="str">
        <f>""</f>
        <v/>
      </c>
      <c r="E156">
        <v>2159586</v>
      </c>
      <c r="F156" t="s">
        <v>9</v>
      </c>
      <c r="G156" t="str">
        <f>"01635"</f>
        <v>01635</v>
      </c>
      <c r="H156" t="str">
        <f>""</f>
        <v/>
      </c>
      <c r="I156">
        <v>1</v>
      </c>
    </row>
    <row r="157" spans="1:9">
      <c r="A157">
        <v>2159212</v>
      </c>
      <c r="B157" t="s">
        <v>9</v>
      </c>
      <c r="C157" t="str">
        <f t="shared" si="10"/>
        <v>01151</v>
      </c>
      <c r="D157" t="str">
        <f>""</f>
        <v/>
      </c>
      <c r="E157">
        <v>2159587</v>
      </c>
      <c r="F157" t="s">
        <v>9</v>
      </c>
      <c r="G157" t="str">
        <f>"01636"</f>
        <v>01636</v>
      </c>
      <c r="H157" t="str">
        <f>""</f>
        <v/>
      </c>
      <c r="I157">
        <v>1</v>
      </c>
    </row>
    <row r="158" spans="1:9">
      <c r="A158">
        <v>2159212</v>
      </c>
      <c r="B158" t="s">
        <v>9</v>
      </c>
      <c r="C158" t="str">
        <f t="shared" si="10"/>
        <v>01151</v>
      </c>
      <c r="D158" t="str">
        <f>""</f>
        <v/>
      </c>
      <c r="E158">
        <v>2159588</v>
      </c>
      <c r="F158" t="s">
        <v>9</v>
      </c>
      <c r="G158" t="str">
        <f>"01637"</f>
        <v>01637</v>
      </c>
      <c r="H158" t="str">
        <f>""</f>
        <v/>
      </c>
      <c r="I158">
        <v>1</v>
      </c>
    </row>
    <row r="159" spans="1:9">
      <c r="A159">
        <v>2159212</v>
      </c>
      <c r="B159" t="s">
        <v>9</v>
      </c>
      <c r="C159" t="str">
        <f t="shared" si="10"/>
        <v>01151</v>
      </c>
      <c r="D159" t="str">
        <f>""</f>
        <v/>
      </c>
      <c r="E159">
        <v>2159589</v>
      </c>
      <c r="F159" t="s">
        <v>9</v>
      </c>
      <c r="G159" t="str">
        <f>"01638"</f>
        <v>01638</v>
      </c>
      <c r="H159" t="str">
        <f>""</f>
        <v/>
      </c>
      <c r="I159">
        <v>1</v>
      </c>
    </row>
    <row r="160" spans="1:9">
      <c r="A160">
        <v>2159212</v>
      </c>
      <c r="B160" t="s">
        <v>9</v>
      </c>
      <c r="C160" t="str">
        <f t="shared" si="10"/>
        <v>01151</v>
      </c>
      <c r="D160" t="str">
        <f>""</f>
        <v/>
      </c>
      <c r="E160">
        <v>2159590</v>
      </c>
      <c r="F160" t="s">
        <v>9</v>
      </c>
      <c r="G160" t="str">
        <f>"01639"</f>
        <v>01639</v>
      </c>
      <c r="H160" t="str">
        <f>""</f>
        <v/>
      </c>
      <c r="I160">
        <v>1</v>
      </c>
    </row>
    <row r="161" spans="1:9">
      <c r="A161">
        <v>2159212</v>
      </c>
      <c r="B161" t="s">
        <v>9</v>
      </c>
      <c r="C161" t="str">
        <f t="shared" si="10"/>
        <v>01151</v>
      </c>
      <c r="D161" t="str">
        <f>""</f>
        <v/>
      </c>
      <c r="E161">
        <v>2159591</v>
      </c>
      <c r="F161" t="s">
        <v>9</v>
      </c>
      <c r="G161" t="str">
        <f>"01640"</f>
        <v>01640</v>
      </c>
      <c r="H161" t="str">
        <f>""</f>
        <v/>
      </c>
      <c r="I161">
        <v>1</v>
      </c>
    </row>
    <row r="162" spans="1:9">
      <c r="A162">
        <v>2159213</v>
      </c>
      <c r="B162" t="s">
        <v>9</v>
      </c>
      <c r="C162" t="str">
        <f>"01153"</f>
        <v>01153</v>
      </c>
      <c r="D162" t="str">
        <f>""</f>
        <v/>
      </c>
      <c r="E162">
        <v>2159524</v>
      </c>
      <c r="F162" t="s">
        <v>9</v>
      </c>
      <c r="G162" t="str">
        <f>"01546"</f>
        <v>01546</v>
      </c>
      <c r="H162" t="str">
        <f>""</f>
        <v/>
      </c>
      <c r="I162">
        <v>2</v>
      </c>
    </row>
    <row r="163" spans="1:9">
      <c r="A163">
        <v>2159213</v>
      </c>
      <c r="B163" t="s">
        <v>9</v>
      </c>
      <c r="C163" t="str">
        <f>"01153"</f>
        <v>01153</v>
      </c>
      <c r="D163" t="str">
        <f>""</f>
        <v/>
      </c>
      <c r="E163">
        <v>2159525</v>
      </c>
      <c r="F163" t="s">
        <v>9</v>
      </c>
      <c r="G163" t="str">
        <f>"01547"</f>
        <v>01547</v>
      </c>
      <c r="H163" t="str">
        <f>""</f>
        <v/>
      </c>
      <c r="I163">
        <v>2</v>
      </c>
    </row>
    <row r="164" spans="1:9">
      <c r="A164">
        <v>2159213</v>
      </c>
      <c r="B164" t="s">
        <v>9</v>
      </c>
      <c r="C164" t="str">
        <f>"01153"</f>
        <v>01153</v>
      </c>
      <c r="D164" t="str">
        <f>""</f>
        <v/>
      </c>
      <c r="E164">
        <v>2159526</v>
      </c>
      <c r="F164" t="s">
        <v>9</v>
      </c>
      <c r="G164" t="str">
        <f>"01548"</f>
        <v>01548</v>
      </c>
      <c r="H164" t="str">
        <f>""</f>
        <v/>
      </c>
      <c r="I164">
        <v>2</v>
      </c>
    </row>
    <row r="165" spans="1:9">
      <c r="A165">
        <v>2159213</v>
      </c>
      <c r="B165" t="s">
        <v>9</v>
      </c>
      <c r="C165" t="str">
        <f>"01153"</f>
        <v>01153</v>
      </c>
      <c r="D165" t="str">
        <f>""</f>
        <v/>
      </c>
      <c r="E165">
        <v>2159527</v>
      </c>
      <c r="F165" t="s">
        <v>9</v>
      </c>
      <c r="G165" t="str">
        <f>"01549"</f>
        <v>01549</v>
      </c>
      <c r="H165" t="str">
        <f>""</f>
        <v/>
      </c>
      <c r="I165">
        <v>4</v>
      </c>
    </row>
    <row r="166" spans="1:9">
      <c r="A166">
        <v>2159214</v>
      </c>
      <c r="B166" t="s">
        <v>9</v>
      </c>
      <c r="C166" t="str">
        <f>"01154"</f>
        <v>01154</v>
      </c>
      <c r="D166" t="str">
        <f>""</f>
        <v/>
      </c>
      <c r="E166">
        <v>2159524</v>
      </c>
      <c r="F166" t="s">
        <v>9</v>
      </c>
      <c r="G166" t="str">
        <f>"01546"</f>
        <v>01546</v>
      </c>
      <c r="H166" t="str">
        <f>""</f>
        <v/>
      </c>
      <c r="I166">
        <v>1</v>
      </c>
    </row>
    <row r="167" spans="1:9">
      <c r="A167">
        <v>2159214</v>
      </c>
      <c r="B167" t="s">
        <v>9</v>
      </c>
      <c r="C167" t="str">
        <f>"01154"</f>
        <v>01154</v>
      </c>
      <c r="D167" t="str">
        <f>""</f>
        <v/>
      </c>
      <c r="E167">
        <v>2159525</v>
      </c>
      <c r="F167" t="s">
        <v>9</v>
      </c>
      <c r="G167" t="str">
        <f>"01547"</f>
        <v>01547</v>
      </c>
      <c r="H167" t="str">
        <f>""</f>
        <v/>
      </c>
      <c r="I167">
        <v>1</v>
      </c>
    </row>
    <row r="168" spans="1:9">
      <c r="A168">
        <v>2159214</v>
      </c>
      <c r="B168" t="s">
        <v>9</v>
      </c>
      <c r="C168" t="str">
        <f>"01154"</f>
        <v>01154</v>
      </c>
      <c r="D168" t="str">
        <f>""</f>
        <v/>
      </c>
      <c r="E168">
        <v>2159526</v>
      </c>
      <c r="F168" t="s">
        <v>9</v>
      </c>
      <c r="G168" t="str">
        <f>"01548"</f>
        <v>01548</v>
      </c>
      <c r="H168" t="str">
        <f>""</f>
        <v/>
      </c>
      <c r="I168">
        <v>1</v>
      </c>
    </row>
    <row r="169" spans="1:9">
      <c r="A169">
        <v>2159214</v>
      </c>
      <c r="B169" t="s">
        <v>9</v>
      </c>
      <c r="C169" t="str">
        <f>"01154"</f>
        <v>01154</v>
      </c>
      <c r="D169" t="str">
        <f>""</f>
        <v/>
      </c>
      <c r="E169">
        <v>2159527</v>
      </c>
      <c r="F169" t="s">
        <v>9</v>
      </c>
      <c r="G169" t="str">
        <f>"01549"</f>
        <v>01549</v>
      </c>
      <c r="H169" t="str">
        <f>""</f>
        <v/>
      </c>
      <c r="I169">
        <v>2</v>
      </c>
    </row>
    <row r="170" spans="1:9">
      <c r="A170">
        <v>2159215</v>
      </c>
      <c r="B170" t="s">
        <v>9</v>
      </c>
      <c r="C170" t="str">
        <f>"01155"</f>
        <v>01155</v>
      </c>
      <c r="D170" t="str">
        <f>""</f>
        <v/>
      </c>
      <c r="E170">
        <v>2159521</v>
      </c>
      <c r="F170" t="s">
        <v>9</v>
      </c>
      <c r="G170" t="str">
        <f>"01543"</f>
        <v>01543</v>
      </c>
      <c r="H170" t="str">
        <f>""</f>
        <v/>
      </c>
      <c r="I170">
        <v>4</v>
      </c>
    </row>
    <row r="171" spans="1:9">
      <c r="A171">
        <v>2159215</v>
      </c>
      <c r="B171" t="s">
        <v>9</v>
      </c>
      <c r="C171" t="str">
        <f>"01155"</f>
        <v>01155</v>
      </c>
      <c r="D171" t="str">
        <f>""</f>
        <v/>
      </c>
      <c r="E171">
        <v>2159522</v>
      </c>
      <c r="F171" t="s">
        <v>9</v>
      </c>
      <c r="G171" t="str">
        <f>"01544"</f>
        <v>01544</v>
      </c>
      <c r="H171" t="str">
        <f>""</f>
        <v/>
      </c>
      <c r="I171">
        <v>4</v>
      </c>
    </row>
    <row r="172" spans="1:9">
      <c r="A172">
        <v>2159215</v>
      </c>
      <c r="B172" t="s">
        <v>9</v>
      </c>
      <c r="C172" t="str">
        <f>"01155"</f>
        <v>01155</v>
      </c>
      <c r="D172" t="str">
        <f>""</f>
        <v/>
      </c>
      <c r="E172">
        <v>2159523</v>
      </c>
      <c r="F172" t="s">
        <v>9</v>
      </c>
      <c r="G172" t="str">
        <f>"01545"</f>
        <v>01545</v>
      </c>
      <c r="H172" t="str">
        <f>""</f>
        <v/>
      </c>
      <c r="I172">
        <v>32</v>
      </c>
    </row>
    <row r="173" spans="1:9">
      <c r="A173">
        <v>2159215</v>
      </c>
      <c r="B173" t="s">
        <v>9</v>
      </c>
      <c r="C173" t="str">
        <f>"01155"</f>
        <v>01155</v>
      </c>
      <c r="D173" t="str">
        <f>""</f>
        <v/>
      </c>
      <c r="E173">
        <v>2159529</v>
      </c>
      <c r="F173" t="s">
        <v>9</v>
      </c>
      <c r="G173" t="str">
        <f>"01551"</f>
        <v>01551</v>
      </c>
      <c r="H173" t="str">
        <f>""</f>
        <v/>
      </c>
      <c r="I173">
        <v>4</v>
      </c>
    </row>
    <row r="174" spans="1:9">
      <c r="A174">
        <v>2159215</v>
      </c>
      <c r="B174" t="s">
        <v>9</v>
      </c>
      <c r="C174" t="str">
        <f>"01155"</f>
        <v>01155</v>
      </c>
      <c r="D174" t="str">
        <f>""</f>
        <v/>
      </c>
      <c r="E174">
        <v>2159530</v>
      </c>
      <c r="F174" t="s">
        <v>9</v>
      </c>
      <c r="G174" t="str">
        <f>"01552"</f>
        <v>01552</v>
      </c>
      <c r="H174" t="str">
        <f>""</f>
        <v/>
      </c>
      <c r="I174">
        <v>4</v>
      </c>
    </row>
    <row r="175" spans="1:9">
      <c r="A175">
        <v>2159216</v>
      </c>
      <c r="B175" t="s">
        <v>9</v>
      </c>
      <c r="C175" t="str">
        <f>"01156"</f>
        <v>01156</v>
      </c>
      <c r="D175" t="str">
        <f>""</f>
        <v/>
      </c>
      <c r="E175">
        <v>2159521</v>
      </c>
      <c r="F175" t="s">
        <v>9</v>
      </c>
      <c r="G175" t="str">
        <f>"01543"</f>
        <v>01543</v>
      </c>
      <c r="H175" t="str">
        <f>""</f>
        <v/>
      </c>
      <c r="I175">
        <v>2</v>
      </c>
    </row>
    <row r="176" spans="1:9">
      <c r="A176">
        <v>2159216</v>
      </c>
      <c r="B176" t="s">
        <v>9</v>
      </c>
      <c r="C176" t="str">
        <f>"01156"</f>
        <v>01156</v>
      </c>
      <c r="D176" t="str">
        <f>""</f>
        <v/>
      </c>
      <c r="E176">
        <v>2159522</v>
      </c>
      <c r="F176" t="s">
        <v>9</v>
      </c>
      <c r="G176" t="str">
        <f>"01544"</f>
        <v>01544</v>
      </c>
      <c r="H176" t="str">
        <f>""</f>
        <v/>
      </c>
      <c r="I176">
        <v>2</v>
      </c>
    </row>
    <row r="177" spans="1:9">
      <c r="A177">
        <v>2159216</v>
      </c>
      <c r="B177" t="s">
        <v>9</v>
      </c>
      <c r="C177" t="str">
        <f>"01156"</f>
        <v>01156</v>
      </c>
      <c r="D177" t="str">
        <f>""</f>
        <v/>
      </c>
      <c r="E177">
        <v>2159523</v>
      </c>
      <c r="F177" t="s">
        <v>9</v>
      </c>
      <c r="G177" t="str">
        <f>"01545"</f>
        <v>01545</v>
      </c>
      <c r="H177" t="str">
        <f>""</f>
        <v/>
      </c>
      <c r="I177">
        <v>20</v>
      </c>
    </row>
    <row r="178" spans="1:9">
      <c r="A178">
        <v>2159217</v>
      </c>
      <c r="B178" t="s">
        <v>9</v>
      </c>
      <c r="C178" t="str">
        <f>"01157"</f>
        <v>01157</v>
      </c>
      <c r="D178" t="str">
        <f>""</f>
        <v/>
      </c>
      <c r="E178">
        <v>2159521</v>
      </c>
      <c r="F178" t="s">
        <v>9</v>
      </c>
      <c r="G178" t="str">
        <f>"01543"</f>
        <v>01543</v>
      </c>
      <c r="H178" t="str">
        <f>""</f>
        <v/>
      </c>
      <c r="I178">
        <v>2</v>
      </c>
    </row>
    <row r="179" spans="1:9">
      <c r="A179">
        <v>2159217</v>
      </c>
      <c r="B179" t="s">
        <v>9</v>
      </c>
      <c r="C179" t="str">
        <f>"01157"</f>
        <v>01157</v>
      </c>
      <c r="D179" t="str">
        <f>""</f>
        <v/>
      </c>
      <c r="E179">
        <v>2159522</v>
      </c>
      <c r="F179" t="s">
        <v>9</v>
      </c>
      <c r="G179" t="str">
        <f>"01544"</f>
        <v>01544</v>
      </c>
      <c r="H179" t="str">
        <f>""</f>
        <v/>
      </c>
      <c r="I179">
        <v>2</v>
      </c>
    </row>
    <row r="180" spans="1:9">
      <c r="A180">
        <v>2159217</v>
      </c>
      <c r="B180" t="s">
        <v>9</v>
      </c>
      <c r="C180" t="str">
        <f>"01157"</f>
        <v>01157</v>
      </c>
      <c r="D180" t="str">
        <f>""</f>
        <v/>
      </c>
      <c r="E180">
        <v>2159523</v>
      </c>
      <c r="F180" t="s">
        <v>9</v>
      </c>
      <c r="G180" t="str">
        <f>"01545"</f>
        <v>01545</v>
      </c>
      <c r="H180" t="str">
        <f>""</f>
        <v/>
      </c>
      <c r="I180">
        <v>16</v>
      </c>
    </row>
    <row r="181" spans="1:9">
      <c r="A181">
        <v>2159217</v>
      </c>
      <c r="B181" t="s">
        <v>9</v>
      </c>
      <c r="C181" t="str">
        <f>"01157"</f>
        <v>01157</v>
      </c>
      <c r="D181" t="str">
        <f>""</f>
        <v/>
      </c>
      <c r="E181">
        <v>2159529</v>
      </c>
      <c r="F181" t="s">
        <v>9</v>
      </c>
      <c r="G181" t="str">
        <f>"01551"</f>
        <v>01551</v>
      </c>
      <c r="H181" t="str">
        <f>""</f>
        <v/>
      </c>
      <c r="I181">
        <v>2</v>
      </c>
    </row>
    <row r="182" spans="1:9">
      <c r="A182">
        <v>2159217</v>
      </c>
      <c r="B182" t="s">
        <v>9</v>
      </c>
      <c r="C182" t="str">
        <f>"01157"</f>
        <v>01157</v>
      </c>
      <c r="D182" t="str">
        <f>""</f>
        <v/>
      </c>
      <c r="E182">
        <v>2159530</v>
      </c>
      <c r="F182" t="s">
        <v>9</v>
      </c>
      <c r="G182" t="str">
        <f>"01552"</f>
        <v>01552</v>
      </c>
      <c r="H182" t="str">
        <f>""</f>
        <v/>
      </c>
      <c r="I182">
        <v>2</v>
      </c>
    </row>
    <row r="183" spans="1:9">
      <c r="A183">
        <v>2159218</v>
      </c>
      <c r="B183" t="s">
        <v>9</v>
      </c>
      <c r="C183" t="str">
        <f>"01158"</f>
        <v>01158</v>
      </c>
      <c r="D183" t="str">
        <f>""</f>
        <v/>
      </c>
      <c r="E183">
        <v>2163271</v>
      </c>
      <c r="F183" t="s">
        <v>9</v>
      </c>
      <c r="G183" t="str">
        <f>"07855"</f>
        <v>07855</v>
      </c>
      <c r="H183" t="str">
        <f>""</f>
        <v/>
      </c>
      <c r="I183">
        <v>1</v>
      </c>
    </row>
    <row r="184" spans="1:9">
      <c r="A184">
        <v>2159218</v>
      </c>
      <c r="B184" t="s">
        <v>9</v>
      </c>
      <c r="C184" t="str">
        <f>"01158"</f>
        <v>01158</v>
      </c>
      <c r="D184" t="str">
        <f>""</f>
        <v/>
      </c>
      <c r="E184">
        <v>2163278</v>
      </c>
      <c r="F184" t="s">
        <v>9</v>
      </c>
      <c r="G184" t="str">
        <f>"07862"</f>
        <v>07862</v>
      </c>
      <c r="H184" t="str">
        <f>""</f>
        <v/>
      </c>
      <c r="I184">
        <v>1</v>
      </c>
    </row>
    <row r="185" spans="1:9">
      <c r="A185">
        <v>2159218</v>
      </c>
      <c r="B185" t="s">
        <v>9</v>
      </c>
      <c r="C185" t="str">
        <f>"01158"</f>
        <v>01158</v>
      </c>
      <c r="D185" t="str">
        <f>""</f>
        <v/>
      </c>
      <c r="E185">
        <v>2163280</v>
      </c>
      <c r="F185" t="s">
        <v>9</v>
      </c>
      <c r="G185" t="str">
        <f>"07866"</f>
        <v>07866</v>
      </c>
      <c r="H185" t="str">
        <f>""</f>
        <v/>
      </c>
      <c r="I185">
        <v>3</v>
      </c>
    </row>
    <row r="186" spans="1:9">
      <c r="A186">
        <v>2159222</v>
      </c>
      <c r="B186" t="s">
        <v>9</v>
      </c>
      <c r="C186" t="str">
        <f>"01163"</f>
        <v>01163</v>
      </c>
      <c r="D186" t="str">
        <f>""</f>
        <v/>
      </c>
      <c r="E186">
        <v>2160780</v>
      </c>
      <c r="F186" t="s">
        <v>9</v>
      </c>
      <c r="G186" t="str">
        <f>"03583"</f>
        <v>03583</v>
      </c>
      <c r="H186" t="str">
        <f>""</f>
        <v/>
      </c>
      <c r="I186">
        <v>1</v>
      </c>
    </row>
    <row r="187" spans="1:9">
      <c r="A187">
        <v>2159222</v>
      </c>
      <c r="B187" t="s">
        <v>9</v>
      </c>
      <c r="C187" t="str">
        <f>"01163"</f>
        <v>01163</v>
      </c>
      <c r="D187" t="str">
        <f>""</f>
        <v/>
      </c>
      <c r="E187">
        <v>2182381</v>
      </c>
      <c r="F187" t="s">
        <v>9</v>
      </c>
      <c r="G187" t="str">
        <f>"33907"</f>
        <v>33907</v>
      </c>
      <c r="H187" t="str">
        <f>""</f>
        <v/>
      </c>
      <c r="I187">
        <v>1</v>
      </c>
    </row>
    <row r="188" spans="1:9">
      <c r="A188">
        <v>2159227</v>
      </c>
      <c r="B188" t="s">
        <v>9</v>
      </c>
      <c r="C188" t="str">
        <f>"01169"</f>
        <v>01169</v>
      </c>
      <c r="D188" t="str">
        <f>""</f>
        <v/>
      </c>
      <c r="E188">
        <v>2160020</v>
      </c>
      <c r="F188" t="s">
        <v>9</v>
      </c>
      <c r="G188" t="str">
        <f>"02238"</f>
        <v>02238</v>
      </c>
      <c r="H188" t="str">
        <f>""</f>
        <v/>
      </c>
      <c r="I188">
        <v>1</v>
      </c>
    </row>
    <row r="189" spans="1:9">
      <c r="A189">
        <v>2159227</v>
      </c>
      <c r="B189" t="s">
        <v>9</v>
      </c>
      <c r="C189" t="str">
        <f>"01169"</f>
        <v>01169</v>
      </c>
      <c r="D189" t="str">
        <f>""</f>
        <v/>
      </c>
      <c r="E189">
        <v>2182381</v>
      </c>
      <c r="F189" t="s">
        <v>9</v>
      </c>
      <c r="G189" t="str">
        <f>"33907"</f>
        <v>33907</v>
      </c>
      <c r="H189" t="str">
        <f>""</f>
        <v/>
      </c>
      <c r="I189">
        <v>1</v>
      </c>
    </row>
    <row r="190" spans="1:9">
      <c r="A190">
        <v>2159249</v>
      </c>
      <c r="B190" t="s">
        <v>9</v>
      </c>
      <c r="C190" t="str">
        <f>"01196"</f>
        <v>01196</v>
      </c>
      <c r="D190" t="str">
        <f>""</f>
        <v/>
      </c>
      <c r="E190">
        <v>2159248</v>
      </c>
      <c r="F190" t="s">
        <v>9</v>
      </c>
      <c r="G190" t="str">
        <f>"01195"</f>
        <v>01195</v>
      </c>
      <c r="H190" t="str">
        <f>""</f>
        <v/>
      </c>
      <c r="I190">
        <v>2</v>
      </c>
    </row>
    <row r="191" spans="1:9">
      <c r="A191">
        <v>2159249</v>
      </c>
      <c r="B191" t="s">
        <v>9</v>
      </c>
      <c r="C191" t="str">
        <f>"01196"</f>
        <v>01196</v>
      </c>
      <c r="D191" t="str">
        <f>""</f>
        <v/>
      </c>
      <c r="E191">
        <v>2160845</v>
      </c>
      <c r="F191" t="s">
        <v>9</v>
      </c>
      <c r="G191" t="str">
        <f>"03665"</f>
        <v>03665</v>
      </c>
      <c r="H191" t="str">
        <f>""</f>
        <v/>
      </c>
      <c r="I191">
        <v>4</v>
      </c>
    </row>
    <row r="192" spans="1:9">
      <c r="A192">
        <v>2159249</v>
      </c>
      <c r="B192" t="s">
        <v>9</v>
      </c>
      <c r="C192" t="str">
        <f>"01196"</f>
        <v>01196</v>
      </c>
      <c r="D192" t="str">
        <f>""</f>
        <v/>
      </c>
      <c r="E192">
        <v>2161317</v>
      </c>
      <c r="F192" t="s">
        <v>9</v>
      </c>
      <c r="G192" t="str">
        <f>"04512"</f>
        <v>04512</v>
      </c>
      <c r="H192" t="str">
        <f>""</f>
        <v/>
      </c>
      <c r="I192">
        <v>2</v>
      </c>
    </row>
    <row r="193" spans="1:9">
      <c r="A193">
        <v>2159252</v>
      </c>
      <c r="B193" t="s">
        <v>9</v>
      </c>
      <c r="C193" t="str">
        <f>"01199"</f>
        <v>01199</v>
      </c>
      <c r="D193" t="str">
        <f>""</f>
        <v/>
      </c>
      <c r="E193">
        <v>2159251</v>
      </c>
      <c r="F193" t="s">
        <v>9</v>
      </c>
      <c r="G193" t="str">
        <f>"01198"</f>
        <v>01198</v>
      </c>
      <c r="H193" t="str">
        <f>""</f>
        <v/>
      </c>
      <c r="I193">
        <v>2</v>
      </c>
    </row>
    <row r="194" spans="1:9">
      <c r="A194">
        <v>2159252</v>
      </c>
      <c r="B194" t="s">
        <v>9</v>
      </c>
      <c r="C194" t="str">
        <f>"01199"</f>
        <v>01199</v>
      </c>
      <c r="D194" t="str">
        <f>""</f>
        <v/>
      </c>
      <c r="E194">
        <v>2160850</v>
      </c>
      <c r="F194" t="s">
        <v>9</v>
      </c>
      <c r="G194" t="str">
        <f>"03671"</f>
        <v>03671</v>
      </c>
      <c r="H194" t="str">
        <f>""</f>
        <v/>
      </c>
      <c r="I194">
        <v>2</v>
      </c>
    </row>
    <row r="195" spans="1:9">
      <c r="A195">
        <v>2159252</v>
      </c>
      <c r="B195" t="s">
        <v>9</v>
      </c>
      <c r="C195" t="str">
        <f>"01199"</f>
        <v>01199</v>
      </c>
      <c r="D195" t="str">
        <f>""</f>
        <v/>
      </c>
      <c r="E195">
        <v>2161693</v>
      </c>
      <c r="F195" t="s">
        <v>9</v>
      </c>
      <c r="G195" t="str">
        <f>"05139"</f>
        <v>05139</v>
      </c>
      <c r="H195" t="str">
        <f>""</f>
        <v/>
      </c>
      <c r="I195">
        <v>2</v>
      </c>
    </row>
    <row r="196" spans="1:9">
      <c r="A196">
        <v>2159254</v>
      </c>
      <c r="B196" t="s">
        <v>9</v>
      </c>
      <c r="C196" t="str">
        <f>"01201"</f>
        <v>01201</v>
      </c>
      <c r="D196" t="str">
        <f>""</f>
        <v/>
      </c>
      <c r="E196">
        <v>2159253</v>
      </c>
      <c r="F196" t="s">
        <v>9</v>
      </c>
      <c r="G196" t="str">
        <f>"01200"</f>
        <v>01200</v>
      </c>
      <c r="H196" t="str">
        <f>""</f>
        <v/>
      </c>
      <c r="I196">
        <v>2</v>
      </c>
    </row>
    <row r="197" spans="1:9">
      <c r="A197">
        <v>2159254</v>
      </c>
      <c r="B197" t="s">
        <v>9</v>
      </c>
      <c r="C197" t="str">
        <f>"01201"</f>
        <v>01201</v>
      </c>
      <c r="D197" t="str">
        <f>""</f>
        <v/>
      </c>
      <c r="E197">
        <v>2160844</v>
      </c>
      <c r="F197" t="s">
        <v>9</v>
      </c>
      <c r="G197" t="str">
        <f>"03664"</f>
        <v>03664</v>
      </c>
      <c r="H197" t="str">
        <f>""</f>
        <v/>
      </c>
      <c r="I197">
        <v>4</v>
      </c>
    </row>
    <row r="198" spans="1:9">
      <c r="A198">
        <v>2159254</v>
      </c>
      <c r="B198" t="s">
        <v>9</v>
      </c>
      <c r="C198" t="str">
        <f>"01201"</f>
        <v>01201</v>
      </c>
      <c r="D198" t="str">
        <f>""</f>
        <v/>
      </c>
      <c r="E198">
        <v>2161693</v>
      </c>
      <c r="F198" t="s">
        <v>9</v>
      </c>
      <c r="G198" t="str">
        <f>"05139"</f>
        <v>05139</v>
      </c>
      <c r="H198" t="str">
        <f>""</f>
        <v/>
      </c>
      <c r="I198">
        <v>2</v>
      </c>
    </row>
    <row r="199" spans="1:9">
      <c r="A199">
        <v>2159258</v>
      </c>
      <c r="B199" t="s">
        <v>9</v>
      </c>
      <c r="C199" t="str">
        <f>"01205"</f>
        <v>01205</v>
      </c>
      <c r="D199" t="str">
        <f>""</f>
        <v/>
      </c>
      <c r="E199">
        <v>2159827</v>
      </c>
      <c r="F199" t="s">
        <v>9</v>
      </c>
      <c r="G199" t="str">
        <f>"01983"</f>
        <v>01983</v>
      </c>
      <c r="H199" t="str">
        <f>""</f>
        <v/>
      </c>
      <c r="I199">
        <v>1</v>
      </c>
    </row>
    <row r="200" spans="1:9">
      <c r="A200">
        <v>2159258</v>
      </c>
      <c r="B200" t="s">
        <v>9</v>
      </c>
      <c r="C200" t="str">
        <f>"01205"</f>
        <v>01205</v>
      </c>
      <c r="D200" t="str">
        <f>""</f>
        <v/>
      </c>
      <c r="E200">
        <v>2160739</v>
      </c>
      <c r="F200" t="s">
        <v>9</v>
      </c>
      <c r="G200" t="str">
        <f>"03517"</f>
        <v>03517</v>
      </c>
      <c r="H200" t="str">
        <f>""</f>
        <v/>
      </c>
      <c r="I200">
        <v>1</v>
      </c>
    </row>
    <row r="201" spans="1:9">
      <c r="A201">
        <v>2159258</v>
      </c>
      <c r="B201" t="s">
        <v>9</v>
      </c>
      <c r="C201" t="str">
        <f>"01205"</f>
        <v>01205</v>
      </c>
      <c r="D201" t="str">
        <f>""</f>
        <v/>
      </c>
      <c r="E201">
        <v>2160828</v>
      </c>
      <c r="F201" t="s">
        <v>9</v>
      </c>
      <c r="G201" t="str">
        <f>"03641"</f>
        <v>03641</v>
      </c>
      <c r="H201" t="str">
        <f>""</f>
        <v/>
      </c>
      <c r="I201">
        <v>1</v>
      </c>
    </row>
    <row r="202" spans="1:9">
      <c r="A202">
        <v>2159259</v>
      </c>
      <c r="B202" t="s">
        <v>9</v>
      </c>
      <c r="C202" t="str">
        <f>"01206"</f>
        <v>01206</v>
      </c>
      <c r="D202" t="str">
        <f>""</f>
        <v/>
      </c>
      <c r="E202">
        <v>2159828</v>
      </c>
      <c r="F202" t="s">
        <v>9</v>
      </c>
      <c r="G202" t="str">
        <f>"01984"</f>
        <v>01984</v>
      </c>
      <c r="H202" t="str">
        <f>""</f>
        <v/>
      </c>
      <c r="I202">
        <v>1</v>
      </c>
    </row>
    <row r="203" spans="1:9">
      <c r="A203">
        <v>2159259</v>
      </c>
      <c r="B203" t="s">
        <v>9</v>
      </c>
      <c r="C203" t="str">
        <f>"01206"</f>
        <v>01206</v>
      </c>
      <c r="D203" t="str">
        <f>""</f>
        <v/>
      </c>
      <c r="E203">
        <v>2160739</v>
      </c>
      <c r="F203" t="s">
        <v>9</v>
      </c>
      <c r="G203" t="str">
        <f>"03517"</f>
        <v>03517</v>
      </c>
      <c r="H203" t="str">
        <f>""</f>
        <v/>
      </c>
      <c r="I203">
        <v>1</v>
      </c>
    </row>
    <row r="204" spans="1:9">
      <c r="A204">
        <v>2159259</v>
      </c>
      <c r="B204" t="s">
        <v>9</v>
      </c>
      <c r="C204" t="str">
        <f>"01206"</f>
        <v>01206</v>
      </c>
      <c r="D204" t="str">
        <f>""</f>
        <v/>
      </c>
      <c r="E204">
        <v>2160828</v>
      </c>
      <c r="F204" t="s">
        <v>9</v>
      </c>
      <c r="G204" t="str">
        <f>"03641"</f>
        <v>03641</v>
      </c>
      <c r="H204" t="str">
        <f>""</f>
        <v/>
      </c>
      <c r="I204">
        <v>1</v>
      </c>
    </row>
    <row r="205" spans="1:9">
      <c r="A205">
        <v>2159260</v>
      </c>
      <c r="B205" t="s">
        <v>9</v>
      </c>
      <c r="C205" t="str">
        <f>"01207"</f>
        <v>01207</v>
      </c>
      <c r="D205" t="str">
        <f>""</f>
        <v/>
      </c>
      <c r="E205">
        <v>2159829</v>
      </c>
      <c r="F205" t="s">
        <v>9</v>
      </c>
      <c r="G205" t="str">
        <f>"01985"</f>
        <v>01985</v>
      </c>
      <c r="H205" t="str">
        <f>""</f>
        <v/>
      </c>
      <c r="I205">
        <v>1</v>
      </c>
    </row>
    <row r="206" spans="1:9">
      <c r="A206">
        <v>2159260</v>
      </c>
      <c r="B206" t="s">
        <v>9</v>
      </c>
      <c r="C206" t="str">
        <f>"01207"</f>
        <v>01207</v>
      </c>
      <c r="D206" t="str">
        <f>""</f>
        <v/>
      </c>
      <c r="E206">
        <v>2160739</v>
      </c>
      <c r="F206" t="s">
        <v>9</v>
      </c>
      <c r="G206" t="str">
        <f>"03517"</f>
        <v>03517</v>
      </c>
      <c r="H206" t="str">
        <f>""</f>
        <v/>
      </c>
      <c r="I206">
        <v>1</v>
      </c>
    </row>
    <row r="207" spans="1:9">
      <c r="A207">
        <v>2159260</v>
      </c>
      <c r="B207" t="s">
        <v>9</v>
      </c>
      <c r="C207" t="str">
        <f>"01207"</f>
        <v>01207</v>
      </c>
      <c r="D207" t="str">
        <f>""</f>
        <v/>
      </c>
      <c r="E207">
        <v>2160828</v>
      </c>
      <c r="F207" t="s">
        <v>9</v>
      </c>
      <c r="G207" t="str">
        <f>"03641"</f>
        <v>03641</v>
      </c>
      <c r="H207" t="str">
        <f>""</f>
        <v/>
      </c>
      <c r="I207">
        <v>1</v>
      </c>
    </row>
    <row r="208" spans="1:9">
      <c r="A208">
        <v>2159271</v>
      </c>
      <c r="B208" t="s">
        <v>9</v>
      </c>
      <c r="C208" t="str">
        <f>"01220"</f>
        <v>01220</v>
      </c>
      <c r="D208" t="str">
        <f>""</f>
        <v/>
      </c>
      <c r="E208">
        <v>2159230</v>
      </c>
      <c r="F208" t="s">
        <v>9</v>
      </c>
      <c r="G208" t="str">
        <f>"01172"</f>
        <v>01172</v>
      </c>
      <c r="H208" t="str">
        <f>""</f>
        <v/>
      </c>
      <c r="I208">
        <v>2</v>
      </c>
    </row>
    <row r="209" spans="1:9">
      <c r="A209">
        <v>2159271</v>
      </c>
      <c r="B209" t="s">
        <v>9</v>
      </c>
      <c r="C209" t="str">
        <f>"01220"</f>
        <v>01220</v>
      </c>
      <c r="D209" t="str">
        <f>""</f>
        <v/>
      </c>
      <c r="E209">
        <v>2159251</v>
      </c>
      <c r="F209" t="s">
        <v>9</v>
      </c>
      <c r="G209" t="str">
        <f>"01198"</f>
        <v>01198</v>
      </c>
      <c r="H209" t="str">
        <f>""</f>
        <v/>
      </c>
      <c r="I209">
        <v>2</v>
      </c>
    </row>
    <row r="210" spans="1:9">
      <c r="A210">
        <v>2159271</v>
      </c>
      <c r="B210" t="s">
        <v>9</v>
      </c>
      <c r="C210" t="str">
        <f>"01220"</f>
        <v>01220</v>
      </c>
      <c r="D210" t="str">
        <f>""</f>
        <v/>
      </c>
      <c r="E210">
        <v>2161693</v>
      </c>
      <c r="F210" t="s">
        <v>9</v>
      </c>
      <c r="G210" t="str">
        <f>"05139"</f>
        <v>05139</v>
      </c>
      <c r="H210" t="str">
        <f>""</f>
        <v/>
      </c>
      <c r="I210">
        <v>2</v>
      </c>
    </row>
    <row r="211" spans="1:9">
      <c r="A211">
        <v>2159296</v>
      </c>
      <c r="B211" t="s">
        <v>9</v>
      </c>
      <c r="C211" t="str">
        <f t="shared" ref="C211:C224" si="11">"01254"</f>
        <v>01254</v>
      </c>
      <c r="D211" t="str">
        <f>""</f>
        <v/>
      </c>
      <c r="E211">
        <v>2159165</v>
      </c>
      <c r="F211" t="s">
        <v>9</v>
      </c>
      <c r="G211" t="str">
        <f>"01094"</f>
        <v>01094</v>
      </c>
      <c r="H211" t="str">
        <f>""</f>
        <v/>
      </c>
      <c r="I211">
        <v>2</v>
      </c>
    </row>
    <row r="212" spans="1:9">
      <c r="A212">
        <v>2159296</v>
      </c>
      <c r="B212" t="s">
        <v>9</v>
      </c>
      <c r="C212" t="str">
        <f t="shared" si="11"/>
        <v>01254</v>
      </c>
      <c r="D212" t="str">
        <f>""</f>
        <v/>
      </c>
      <c r="E212">
        <v>2159292</v>
      </c>
      <c r="F212" t="s">
        <v>9</v>
      </c>
      <c r="G212" t="str">
        <f>"01250"</f>
        <v>01250</v>
      </c>
      <c r="H212" t="str">
        <f>""</f>
        <v/>
      </c>
      <c r="I212">
        <v>1</v>
      </c>
    </row>
    <row r="213" spans="1:9">
      <c r="A213">
        <v>2159296</v>
      </c>
      <c r="B213" t="s">
        <v>9</v>
      </c>
      <c r="C213" t="str">
        <f t="shared" si="11"/>
        <v>01254</v>
      </c>
      <c r="D213" t="str">
        <f>""</f>
        <v/>
      </c>
      <c r="E213">
        <v>2159293</v>
      </c>
      <c r="F213" t="s">
        <v>9</v>
      </c>
      <c r="G213" t="str">
        <f>"01251"</f>
        <v>01251</v>
      </c>
      <c r="H213" t="str">
        <f>""</f>
        <v/>
      </c>
      <c r="I213">
        <v>2</v>
      </c>
    </row>
    <row r="214" spans="1:9">
      <c r="A214">
        <v>2159296</v>
      </c>
      <c r="B214" t="s">
        <v>9</v>
      </c>
      <c r="C214" t="str">
        <f t="shared" si="11"/>
        <v>01254</v>
      </c>
      <c r="D214" t="str">
        <f>""</f>
        <v/>
      </c>
      <c r="E214">
        <v>2159294</v>
      </c>
      <c r="F214" t="s">
        <v>9</v>
      </c>
      <c r="G214" t="str">
        <f>"01252"</f>
        <v>01252</v>
      </c>
      <c r="H214" t="str">
        <f>""</f>
        <v/>
      </c>
      <c r="I214">
        <v>2</v>
      </c>
    </row>
    <row r="215" spans="1:9">
      <c r="A215">
        <v>2159296</v>
      </c>
      <c r="B215" t="s">
        <v>9</v>
      </c>
      <c r="C215" t="str">
        <f t="shared" si="11"/>
        <v>01254</v>
      </c>
      <c r="D215" t="str">
        <f>""</f>
        <v/>
      </c>
      <c r="E215">
        <v>2159295</v>
      </c>
      <c r="F215" t="s">
        <v>9</v>
      </c>
      <c r="G215" t="str">
        <f>"01253"</f>
        <v>01253</v>
      </c>
      <c r="H215" t="str">
        <f>""</f>
        <v/>
      </c>
      <c r="I215">
        <v>1</v>
      </c>
    </row>
    <row r="216" spans="1:9">
      <c r="A216">
        <v>2159296</v>
      </c>
      <c r="B216" t="s">
        <v>9</v>
      </c>
      <c r="C216" t="str">
        <f t="shared" si="11"/>
        <v>01254</v>
      </c>
      <c r="D216" t="str">
        <f>""</f>
        <v/>
      </c>
      <c r="E216">
        <v>2160288</v>
      </c>
      <c r="F216" t="s">
        <v>9</v>
      </c>
      <c r="G216" t="str">
        <f>"02665"</f>
        <v>02665</v>
      </c>
      <c r="H216" t="str">
        <f>""</f>
        <v/>
      </c>
      <c r="I216">
        <v>2</v>
      </c>
    </row>
    <row r="217" spans="1:9">
      <c r="A217">
        <v>2159296</v>
      </c>
      <c r="B217" t="s">
        <v>9</v>
      </c>
      <c r="C217" t="str">
        <f t="shared" si="11"/>
        <v>01254</v>
      </c>
      <c r="D217" t="str">
        <f>""</f>
        <v/>
      </c>
      <c r="E217">
        <v>2163628</v>
      </c>
      <c r="F217" t="s">
        <v>9</v>
      </c>
      <c r="G217" t="str">
        <f>"08421"</f>
        <v>08421</v>
      </c>
      <c r="H217" t="str">
        <f>""</f>
        <v/>
      </c>
      <c r="I217">
        <v>1</v>
      </c>
    </row>
    <row r="218" spans="1:9">
      <c r="A218">
        <v>2159296</v>
      </c>
      <c r="B218" t="s">
        <v>9</v>
      </c>
      <c r="C218" t="str">
        <f t="shared" si="11"/>
        <v>01254</v>
      </c>
      <c r="D218" t="str">
        <f>""</f>
        <v/>
      </c>
      <c r="E218">
        <v>2163631</v>
      </c>
      <c r="F218" t="s">
        <v>9</v>
      </c>
      <c r="G218" t="str">
        <f>"08424"</f>
        <v>08424</v>
      </c>
      <c r="H218" t="str">
        <f>""</f>
        <v/>
      </c>
      <c r="I218">
        <v>1</v>
      </c>
    </row>
    <row r="219" spans="1:9">
      <c r="A219">
        <v>2159296</v>
      </c>
      <c r="B219" t="s">
        <v>9</v>
      </c>
      <c r="C219" t="str">
        <f t="shared" si="11"/>
        <v>01254</v>
      </c>
      <c r="D219" t="str">
        <f>""</f>
        <v/>
      </c>
      <c r="E219">
        <v>2167826</v>
      </c>
      <c r="F219" t="s">
        <v>9</v>
      </c>
      <c r="G219" t="str">
        <f>"15145"</f>
        <v>15145</v>
      </c>
      <c r="H219" t="str">
        <f>""</f>
        <v/>
      </c>
      <c r="I219">
        <v>1</v>
      </c>
    </row>
    <row r="220" spans="1:9">
      <c r="A220">
        <v>2159296</v>
      </c>
      <c r="B220" t="s">
        <v>9</v>
      </c>
      <c r="C220" t="str">
        <f t="shared" si="11"/>
        <v>01254</v>
      </c>
      <c r="D220" t="str">
        <f>""</f>
        <v/>
      </c>
      <c r="E220">
        <v>2167827</v>
      </c>
      <c r="F220" t="s">
        <v>9</v>
      </c>
      <c r="G220" t="str">
        <f>"15146"</f>
        <v>15146</v>
      </c>
      <c r="H220" t="str">
        <f>""</f>
        <v/>
      </c>
      <c r="I220">
        <v>1</v>
      </c>
    </row>
    <row r="221" spans="1:9">
      <c r="A221">
        <v>2159296</v>
      </c>
      <c r="B221" t="s">
        <v>9</v>
      </c>
      <c r="C221" t="str">
        <f t="shared" si="11"/>
        <v>01254</v>
      </c>
      <c r="D221" t="str">
        <f>""</f>
        <v/>
      </c>
      <c r="E221">
        <v>2167828</v>
      </c>
      <c r="F221" t="s">
        <v>9</v>
      </c>
      <c r="G221" t="str">
        <f>"15147"</f>
        <v>15147</v>
      </c>
      <c r="H221" t="str">
        <f>""</f>
        <v/>
      </c>
      <c r="I221">
        <v>1</v>
      </c>
    </row>
    <row r="222" spans="1:9">
      <c r="A222">
        <v>2159296</v>
      </c>
      <c r="B222" t="s">
        <v>9</v>
      </c>
      <c r="C222" t="str">
        <f t="shared" si="11"/>
        <v>01254</v>
      </c>
      <c r="D222" t="str">
        <f>""</f>
        <v/>
      </c>
      <c r="E222">
        <v>2167829</v>
      </c>
      <c r="F222" t="s">
        <v>9</v>
      </c>
      <c r="G222" t="str">
        <f>"15148"</f>
        <v>15148</v>
      </c>
      <c r="H222" t="str">
        <f>""</f>
        <v/>
      </c>
      <c r="I222">
        <v>1</v>
      </c>
    </row>
    <row r="223" spans="1:9">
      <c r="A223">
        <v>2159296</v>
      </c>
      <c r="B223" t="s">
        <v>9</v>
      </c>
      <c r="C223" t="str">
        <f t="shared" si="11"/>
        <v>01254</v>
      </c>
      <c r="D223" t="str">
        <f>""</f>
        <v/>
      </c>
      <c r="E223">
        <v>2167830</v>
      </c>
      <c r="F223" t="s">
        <v>9</v>
      </c>
      <c r="G223" t="str">
        <f>"15149"</f>
        <v>15149</v>
      </c>
      <c r="H223" t="str">
        <f>""</f>
        <v/>
      </c>
      <c r="I223">
        <v>1</v>
      </c>
    </row>
    <row r="224" spans="1:9">
      <c r="A224">
        <v>2159296</v>
      </c>
      <c r="B224" t="s">
        <v>9</v>
      </c>
      <c r="C224" t="str">
        <f t="shared" si="11"/>
        <v>01254</v>
      </c>
      <c r="D224" t="str">
        <f>""</f>
        <v/>
      </c>
      <c r="E224">
        <v>2167878</v>
      </c>
      <c r="F224" t="s">
        <v>9</v>
      </c>
      <c r="G224" t="str">
        <f>"15217"</f>
        <v>15217</v>
      </c>
      <c r="H224" t="str">
        <f>""</f>
        <v/>
      </c>
      <c r="I224">
        <v>1</v>
      </c>
    </row>
    <row r="225" spans="1:9">
      <c r="A225">
        <v>2159361</v>
      </c>
      <c r="B225" t="s">
        <v>9</v>
      </c>
      <c r="C225" t="str">
        <f>"01333"</f>
        <v>01333</v>
      </c>
      <c r="D225" t="str">
        <f>""</f>
        <v/>
      </c>
      <c r="E225">
        <v>2159359</v>
      </c>
      <c r="F225" t="s">
        <v>9</v>
      </c>
      <c r="G225" t="str">
        <f>"01331"</f>
        <v>01331</v>
      </c>
      <c r="H225" t="str">
        <f>""</f>
        <v/>
      </c>
      <c r="I225">
        <v>1</v>
      </c>
    </row>
    <row r="226" spans="1:9">
      <c r="A226">
        <v>2159361</v>
      </c>
      <c r="B226" t="s">
        <v>9</v>
      </c>
      <c r="C226" t="str">
        <f>"01333"</f>
        <v>01333</v>
      </c>
      <c r="D226" t="str">
        <f>""</f>
        <v/>
      </c>
      <c r="E226">
        <v>2160725</v>
      </c>
      <c r="F226" t="s">
        <v>9</v>
      </c>
      <c r="G226" t="str">
        <f>"03487"</f>
        <v>03487</v>
      </c>
      <c r="H226" t="str">
        <f>""</f>
        <v/>
      </c>
      <c r="I226">
        <v>1</v>
      </c>
    </row>
    <row r="227" spans="1:9">
      <c r="A227">
        <v>2159388</v>
      </c>
      <c r="B227" t="s">
        <v>9</v>
      </c>
      <c r="C227" t="str">
        <f>"01366"</f>
        <v>01366</v>
      </c>
      <c r="D227" t="str">
        <f>""</f>
        <v/>
      </c>
      <c r="E227">
        <v>2159387</v>
      </c>
      <c r="F227" t="s">
        <v>9</v>
      </c>
      <c r="G227" t="str">
        <f>"01365"</f>
        <v>01365</v>
      </c>
      <c r="H227" t="str">
        <f>""</f>
        <v/>
      </c>
      <c r="I227">
        <v>1</v>
      </c>
    </row>
    <row r="228" spans="1:9">
      <c r="A228">
        <v>2159388</v>
      </c>
      <c r="B228" t="s">
        <v>9</v>
      </c>
      <c r="C228" t="str">
        <f>"01366"</f>
        <v>01366</v>
      </c>
      <c r="D228" t="str">
        <f>""</f>
        <v/>
      </c>
      <c r="E228">
        <v>2159754</v>
      </c>
      <c r="F228" t="s">
        <v>9</v>
      </c>
      <c r="G228" t="str">
        <f>"01876"</f>
        <v>01876</v>
      </c>
      <c r="H228" t="str">
        <f>""</f>
        <v/>
      </c>
      <c r="I228">
        <v>1</v>
      </c>
    </row>
    <row r="229" spans="1:9">
      <c r="A229">
        <v>2159390</v>
      </c>
      <c r="B229" t="s">
        <v>9</v>
      </c>
      <c r="C229" t="str">
        <f t="shared" ref="C229:C234" si="12">"01368"</f>
        <v>01368</v>
      </c>
      <c r="D229" t="str">
        <f>""</f>
        <v/>
      </c>
      <c r="E229">
        <v>2183972</v>
      </c>
      <c r="F229" t="s">
        <v>9</v>
      </c>
      <c r="G229" t="str">
        <f>"35700"</f>
        <v>35700</v>
      </c>
      <c r="H229" t="str">
        <f>""</f>
        <v/>
      </c>
      <c r="I229">
        <v>1</v>
      </c>
    </row>
    <row r="230" spans="1:9">
      <c r="A230">
        <v>2159390</v>
      </c>
      <c r="B230" t="s">
        <v>9</v>
      </c>
      <c r="C230" t="str">
        <f t="shared" si="12"/>
        <v>01368</v>
      </c>
      <c r="D230" t="str">
        <f>""</f>
        <v/>
      </c>
      <c r="E230">
        <v>2183973</v>
      </c>
      <c r="F230" t="s">
        <v>9</v>
      </c>
      <c r="G230" t="str">
        <f>"35701"</f>
        <v>35701</v>
      </c>
      <c r="H230" t="str">
        <f>""</f>
        <v/>
      </c>
      <c r="I230">
        <v>1</v>
      </c>
    </row>
    <row r="231" spans="1:9">
      <c r="A231">
        <v>2159390</v>
      </c>
      <c r="B231" t="s">
        <v>9</v>
      </c>
      <c r="C231" t="str">
        <f t="shared" si="12"/>
        <v>01368</v>
      </c>
      <c r="D231" t="str">
        <f>""</f>
        <v/>
      </c>
      <c r="E231">
        <v>2183974</v>
      </c>
      <c r="F231" t="s">
        <v>9</v>
      </c>
      <c r="G231" t="str">
        <f>"35702"</f>
        <v>35702</v>
      </c>
      <c r="H231" t="str">
        <f>""</f>
        <v/>
      </c>
      <c r="I231">
        <v>1</v>
      </c>
    </row>
    <row r="232" spans="1:9">
      <c r="A232">
        <v>2159390</v>
      </c>
      <c r="B232" t="s">
        <v>9</v>
      </c>
      <c r="C232" t="str">
        <f t="shared" si="12"/>
        <v>01368</v>
      </c>
      <c r="D232" t="str">
        <f>""</f>
        <v/>
      </c>
      <c r="E232">
        <v>2183975</v>
      </c>
      <c r="F232" t="s">
        <v>9</v>
      </c>
      <c r="G232" t="str">
        <f>"35703"</f>
        <v>35703</v>
      </c>
      <c r="H232" t="str">
        <f>""</f>
        <v/>
      </c>
      <c r="I232">
        <v>1</v>
      </c>
    </row>
    <row r="233" spans="1:9">
      <c r="A233">
        <v>2159390</v>
      </c>
      <c r="B233" t="s">
        <v>9</v>
      </c>
      <c r="C233" t="str">
        <f t="shared" si="12"/>
        <v>01368</v>
      </c>
      <c r="D233" t="str">
        <f>""</f>
        <v/>
      </c>
      <c r="E233">
        <v>2183976</v>
      </c>
      <c r="F233" t="s">
        <v>9</v>
      </c>
      <c r="G233" t="str">
        <f>"35704"</f>
        <v>35704</v>
      </c>
      <c r="H233" t="str">
        <f>""</f>
        <v/>
      </c>
      <c r="I233">
        <v>1</v>
      </c>
    </row>
    <row r="234" spans="1:9">
      <c r="A234">
        <v>2159390</v>
      </c>
      <c r="B234" t="s">
        <v>9</v>
      </c>
      <c r="C234" t="str">
        <f t="shared" si="12"/>
        <v>01368</v>
      </c>
      <c r="D234" t="str">
        <f>""</f>
        <v/>
      </c>
      <c r="E234">
        <v>2184002</v>
      </c>
      <c r="F234" t="s">
        <v>9</v>
      </c>
      <c r="G234" t="str">
        <f>"35731"</f>
        <v>35731</v>
      </c>
      <c r="H234" t="str">
        <f>""</f>
        <v/>
      </c>
      <c r="I234">
        <v>1</v>
      </c>
    </row>
    <row r="235" spans="1:9">
      <c r="A235">
        <v>2159426</v>
      </c>
      <c r="B235" t="s">
        <v>9</v>
      </c>
      <c r="C235" t="str">
        <f>"01416"</f>
        <v>01416</v>
      </c>
      <c r="D235" t="str">
        <f>""</f>
        <v/>
      </c>
      <c r="E235">
        <v>2176618</v>
      </c>
      <c r="F235" t="s">
        <v>9</v>
      </c>
      <c r="G235" t="str">
        <f>"27192"</f>
        <v>27192</v>
      </c>
      <c r="H235" t="str">
        <f>""</f>
        <v/>
      </c>
      <c r="I235">
        <v>1</v>
      </c>
    </row>
    <row r="236" spans="1:9">
      <c r="A236">
        <v>2159440</v>
      </c>
      <c r="B236" t="s">
        <v>9</v>
      </c>
      <c r="C236" t="str">
        <f t="shared" ref="C236:C241" si="13">"01436"</f>
        <v>01436</v>
      </c>
      <c r="D236" t="str">
        <f>""</f>
        <v/>
      </c>
      <c r="E236">
        <v>2159141</v>
      </c>
      <c r="F236" t="s">
        <v>9</v>
      </c>
      <c r="G236" t="str">
        <f>"01066"</f>
        <v>01066</v>
      </c>
      <c r="H236" t="str">
        <f>""</f>
        <v/>
      </c>
      <c r="I236">
        <v>2</v>
      </c>
    </row>
    <row r="237" spans="1:9">
      <c r="A237">
        <v>2159440</v>
      </c>
      <c r="B237" t="s">
        <v>9</v>
      </c>
      <c r="C237" t="str">
        <f t="shared" si="13"/>
        <v>01436</v>
      </c>
      <c r="D237" t="str">
        <f>""</f>
        <v/>
      </c>
      <c r="E237">
        <v>2159142</v>
      </c>
      <c r="F237" t="s">
        <v>9</v>
      </c>
      <c r="G237" t="str">
        <f>"01067"</f>
        <v>01067</v>
      </c>
      <c r="H237" t="str">
        <f>""</f>
        <v/>
      </c>
      <c r="I237">
        <v>4</v>
      </c>
    </row>
    <row r="238" spans="1:9">
      <c r="A238">
        <v>2159440</v>
      </c>
      <c r="B238" t="s">
        <v>9</v>
      </c>
      <c r="C238" t="str">
        <f t="shared" si="13"/>
        <v>01436</v>
      </c>
      <c r="D238" t="str">
        <f>""</f>
        <v/>
      </c>
      <c r="E238">
        <v>2159143</v>
      </c>
      <c r="F238" t="s">
        <v>9</v>
      </c>
      <c r="G238" t="str">
        <f>"01068"</f>
        <v>01068</v>
      </c>
      <c r="H238" t="str">
        <f>""</f>
        <v/>
      </c>
      <c r="I238">
        <v>4</v>
      </c>
    </row>
    <row r="239" spans="1:9">
      <c r="A239">
        <v>2159440</v>
      </c>
      <c r="B239" t="s">
        <v>9</v>
      </c>
      <c r="C239" t="str">
        <f t="shared" si="13"/>
        <v>01436</v>
      </c>
      <c r="D239" t="str">
        <f>""</f>
        <v/>
      </c>
      <c r="E239">
        <v>2159144</v>
      </c>
      <c r="F239" t="s">
        <v>9</v>
      </c>
      <c r="G239" t="str">
        <f>"01069"</f>
        <v>01069</v>
      </c>
      <c r="H239" t="str">
        <f>""</f>
        <v/>
      </c>
      <c r="I239">
        <v>4</v>
      </c>
    </row>
    <row r="240" spans="1:9">
      <c r="A240">
        <v>2159440</v>
      </c>
      <c r="B240" t="s">
        <v>9</v>
      </c>
      <c r="C240" t="str">
        <f t="shared" si="13"/>
        <v>01436</v>
      </c>
      <c r="D240" t="str">
        <f>""</f>
        <v/>
      </c>
      <c r="E240">
        <v>2159441</v>
      </c>
      <c r="F240" t="s">
        <v>9</v>
      </c>
      <c r="G240" t="str">
        <f>"01437"</f>
        <v>01437</v>
      </c>
      <c r="H240" t="str">
        <f>""</f>
        <v/>
      </c>
      <c r="I240">
        <v>2</v>
      </c>
    </row>
    <row r="241" spans="1:9">
      <c r="A241">
        <v>2159440</v>
      </c>
      <c r="B241" t="s">
        <v>9</v>
      </c>
      <c r="C241" t="str">
        <f t="shared" si="13"/>
        <v>01436</v>
      </c>
      <c r="D241" t="str">
        <f>""</f>
        <v/>
      </c>
      <c r="E241">
        <v>2162709</v>
      </c>
      <c r="F241" t="s">
        <v>9</v>
      </c>
      <c r="G241" t="str">
        <f>"06877"</f>
        <v>06877</v>
      </c>
      <c r="H241" t="str">
        <f>""</f>
        <v/>
      </c>
      <c r="I241">
        <v>4</v>
      </c>
    </row>
    <row r="242" spans="1:9">
      <c r="A242">
        <v>2159442</v>
      </c>
      <c r="B242" t="s">
        <v>9</v>
      </c>
      <c r="C242" t="str">
        <f>"01438"</f>
        <v>01438</v>
      </c>
      <c r="D242" t="str">
        <f>""</f>
        <v/>
      </c>
      <c r="E242">
        <v>2159435</v>
      </c>
      <c r="F242" t="s">
        <v>9</v>
      </c>
      <c r="G242" t="str">
        <f>"01428"</f>
        <v>01428</v>
      </c>
      <c r="H242" t="str">
        <f>""</f>
        <v/>
      </c>
      <c r="I242">
        <v>1</v>
      </c>
    </row>
    <row r="243" spans="1:9">
      <c r="A243">
        <v>2159442</v>
      </c>
      <c r="B243" t="s">
        <v>9</v>
      </c>
      <c r="C243" t="str">
        <f>"01438"</f>
        <v>01438</v>
      </c>
      <c r="D243" t="str">
        <f>""</f>
        <v/>
      </c>
      <c r="E243">
        <v>2160248</v>
      </c>
      <c r="F243" t="s">
        <v>9</v>
      </c>
      <c r="G243" t="str">
        <f>"02582"</f>
        <v>02582</v>
      </c>
      <c r="H243" t="str">
        <f>""</f>
        <v/>
      </c>
      <c r="I243">
        <v>1</v>
      </c>
    </row>
    <row r="244" spans="1:9">
      <c r="A244">
        <v>2159442</v>
      </c>
      <c r="B244" t="s">
        <v>9</v>
      </c>
      <c r="C244" t="str">
        <f>"01438"</f>
        <v>01438</v>
      </c>
      <c r="D244" t="str">
        <f>""</f>
        <v/>
      </c>
      <c r="E244">
        <v>2186880</v>
      </c>
      <c r="F244" t="s">
        <v>9</v>
      </c>
      <c r="G244" t="str">
        <f>"38757"</f>
        <v>38757</v>
      </c>
      <c r="H244" t="str">
        <f>""</f>
        <v/>
      </c>
      <c r="I244">
        <v>1</v>
      </c>
    </row>
    <row r="245" spans="1:9">
      <c r="A245">
        <v>2159442</v>
      </c>
      <c r="B245" t="s">
        <v>9</v>
      </c>
      <c r="C245" t="str">
        <f>"01438"</f>
        <v>01438</v>
      </c>
      <c r="D245" t="str">
        <f>""</f>
        <v/>
      </c>
      <c r="E245">
        <v>2192993</v>
      </c>
      <c r="F245" t="s">
        <v>9</v>
      </c>
      <c r="G245" t="str">
        <f>"45643"</f>
        <v>45643</v>
      </c>
      <c r="H245" t="str">
        <f>""</f>
        <v/>
      </c>
      <c r="I245">
        <v>1</v>
      </c>
    </row>
    <row r="246" spans="1:9">
      <c r="A246">
        <v>2159459</v>
      </c>
      <c r="B246" t="s">
        <v>9</v>
      </c>
      <c r="C246" t="str">
        <f t="shared" ref="C246:C257" si="14">"01462"</f>
        <v>01462</v>
      </c>
      <c r="D246" t="str">
        <f>""</f>
        <v/>
      </c>
      <c r="E246">
        <v>2159169</v>
      </c>
      <c r="F246" t="s">
        <v>9</v>
      </c>
      <c r="G246" t="str">
        <f>"01098"</f>
        <v>01098</v>
      </c>
      <c r="H246" t="str">
        <f>""</f>
        <v/>
      </c>
      <c r="I246">
        <v>2</v>
      </c>
    </row>
    <row r="247" spans="1:9">
      <c r="A247">
        <v>2159459</v>
      </c>
      <c r="B247" t="s">
        <v>9</v>
      </c>
      <c r="C247" t="str">
        <f t="shared" si="14"/>
        <v>01462</v>
      </c>
      <c r="D247" t="str">
        <f>""</f>
        <v/>
      </c>
      <c r="E247">
        <v>2159460</v>
      </c>
      <c r="F247" t="s">
        <v>9</v>
      </c>
      <c r="G247" t="str">
        <f>"01463"</f>
        <v>01463</v>
      </c>
      <c r="H247" t="str">
        <f>""</f>
        <v/>
      </c>
      <c r="I247">
        <v>2</v>
      </c>
    </row>
    <row r="248" spans="1:9">
      <c r="A248">
        <v>2159459</v>
      </c>
      <c r="B248" t="s">
        <v>9</v>
      </c>
      <c r="C248" t="str">
        <f t="shared" si="14"/>
        <v>01462</v>
      </c>
      <c r="D248" t="str">
        <f>""</f>
        <v/>
      </c>
      <c r="E248">
        <v>2159461</v>
      </c>
      <c r="F248" t="s">
        <v>9</v>
      </c>
      <c r="G248" t="str">
        <f>"01464"</f>
        <v>01464</v>
      </c>
      <c r="H248" t="str">
        <f>""</f>
        <v/>
      </c>
      <c r="I248">
        <v>1</v>
      </c>
    </row>
    <row r="249" spans="1:9">
      <c r="A249">
        <v>2159459</v>
      </c>
      <c r="B249" t="s">
        <v>9</v>
      </c>
      <c r="C249" t="str">
        <f t="shared" si="14"/>
        <v>01462</v>
      </c>
      <c r="D249" t="str">
        <f>""</f>
        <v/>
      </c>
      <c r="E249">
        <v>2159811</v>
      </c>
      <c r="F249" t="s">
        <v>9</v>
      </c>
      <c r="G249" t="str">
        <f>"01965"</f>
        <v>01965</v>
      </c>
      <c r="H249" t="str">
        <f>""</f>
        <v/>
      </c>
      <c r="I249">
        <v>1</v>
      </c>
    </row>
    <row r="250" spans="1:9">
      <c r="A250">
        <v>2159459</v>
      </c>
      <c r="B250" t="s">
        <v>9</v>
      </c>
      <c r="C250" t="str">
        <f t="shared" si="14"/>
        <v>01462</v>
      </c>
      <c r="D250" t="str">
        <f>""</f>
        <v/>
      </c>
      <c r="E250">
        <v>2160301</v>
      </c>
      <c r="F250" t="s">
        <v>9</v>
      </c>
      <c r="G250" t="str">
        <f>"02684"</f>
        <v>02684</v>
      </c>
      <c r="H250" t="str">
        <f>""</f>
        <v/>
      </c>
      <c r="I250">
        <v>1</v>
      </c>
    </row>
    <row r="251" spans="1:9">
      <c r="A251">
        <v>2159459</v>
      </c>
      <c r="B251" t="s">
        <v>9</v>
      </c>
      <c r="C251" t="str">
        <f t="shared" si="14"/>
        <v>01462</v>
      </c>
      <c r="D251" t="str">
        <f>""</f>
        <v/>
      </c>
      <c r="E251">
        <v>2161016</v>
      </c>
      <c r="F251" t="s">
        <v>9</v>
      </c>
      <c r="G251" t="str">
        <f>"03990"</f>
        <v>03990</v>
      </c>
      <c r="H251" t="str">
        <f>""</f>
        <v/>
      </c>
      <c r="I251">
        <v>2</v>
      </c>
    </row>
    <row r="252" spans="1:9">
      <c r="A252">
        <v>2159459</v>
      </c>
      <c r="B252" t="s">
        <v>9</v>
      </c>
      <c r="C252" t="str">
        <f t="shared" si="14"/>
        <v>01462</v>
      </c>
      <c r="D252" t="str">
        <f>""</f>
        <v/>
      </c>
      <c r="E252">
        <v>2161020</v>
      </c>
      <c r="F252" t="s">
        <v>9</v>
      </c>
      <c r="G252" t="str">
        <f>"03994"</f>
        <v>03994</v>
      </c>
      <c r="H252" t="str">
        <f>""</f>
        <v/>
      </c>
      <c r="I252">
        <v>4</v>
      </c>
    </row>
    <row r="253" spans="1:9">
      <c r="A253">
        <v>2159459</v>
      </c>
      <c r="B253" t="s">
        <v>9</v>
      </c>
      <c r="C253" t="str">
        <f t="shared" si="14"/>
        <v>01462</v>
      </c>
      <c r="D253" t="str">
        <f>""</f>
        <v/>
      </c>
      <c r="E253">
        <v>2161501</v>
      </c>
      <c r="F253" t="s">
        <v>9</v>
      </c>
      <c r="G253" t="str">
        <f>"04835"</f>
        <v>04835</v>
      </c>
      <c r="H253" t="str">
        <f>""</f>
        <v/>
      </c>
      <c r="I253">
        <v>4</v>
      </c>
    </row>
    <row r="254" spans="1:9">
      <c r="A254">
        <v>2159459</v>
      </c>
      <c r="B254" t="s">
        <v>9</v>
      </c>
      <c r="C254" t="str">
        <f t="shared" si="14"/>
        <v>01462</v>
      </c>
      <c r="D254" t="str">
        <f>""</f>
        <v/>
      </c>
      <c r="E254">
        <v>2161794</v>
      </c>
      <c r="F254" t="s">
        <v>9</v>
      </c>
      <c r="G254" t="str">
        <f>"05292"</f>
        <v>05292</v>
      </c>
      <c r="H254" t="str">
        <f>""</f>
        <v/>
      </c>
      <c r="I254">
        <v>1</v>
      </c>
    </row>
    <row r="255" spans="1:9">
      <c r="A255">
        <v>2159459</v>
      </c>
      <c r="B255" t="s">
        <v>9</v>
      </c>
      <c r="C255" t="str">
        <f t="shared" si="14"/>
        <v>01462</v>
      </c>
      <c r="D255" t="str">
        <f>""</f>
        <v/>
      </c>
      <c r="E255">
        <v>2161795</v>
      </c>
      <c r="F255" t="s">
        <v>9</v>
      </c>
      <c r="G255" t="str">
        <f>"05294"</f>
        <v>05294</v>
      </c>
      <c r="H255" t="str">
        <f>""</f>
        <v/>
      </c>
      <c r="I255">
        <v>2</v>
      </c>
    </row>
    <row r="256" spans="1:9">
      <c r="A256">
        <v>2159459</v>
      </c>
      <c r="B256" t="s">
        <v>9</v>
      </c>
      <c r="C256" t="str">
        <f t="shared" si="14"/>
        <v>01462</v>
      </c>
      <c r="D256" t="str">
        <f>""</f>
        <v/>
      </c>
      <c r="E256">
        <v>2161796</v>
      </c>
      <c r="F256" t="s">
        <v>9</v>
      </c>
      <c r="G256" t="str">
        <f>"05295"</f>
        <v>05295</v>
      </c>
      <c r="H256" t="str">
        <f>""</f>
        <v/>
      </c>
      <c r="I256">
        <v>2</v>
      </c>
    </row>
    <row r="257" spans="1:9">
      <c r="A257">
        <v>2159459</v>
      </c>
      <c r="B257" t="s">
        <v>9</v>
      </c>
      <c r="C257" t="str">
        <f t="shared" si="14"/>
        <v>01462</v>
      </c>
      <c r="D257" t="str">
        <f>""</f>
        <v/>
      </c>
      <c r="E257">
        <v>2162693</v>
      </c>
      <c r="F257" t="s">
        <v>9</v>
      </c>
      <c r="G257" t="str">
        <f>"06859"</f>
        <v>06859</v>
      </c>
      <c r="H257" t="str">
        <f>""</f>
        <v/>
      </c>
      <c r="I257">
        <v>1</v>
      </c>
    </row>
    <row r="258" spans="1:9">
      <c r="A258">
        <v>2159468</v>
      </c>
      <c r="B258" t="s">
        <v>9</v>
      </c>
      <c r="C258" t="str">
        <f>"01477"</f>
        <v>01477</v>
      </c>
      <c r="D258" t="str">
        <f>""</f>
        <v/>
      </c>
      <c r="E258">
        <v>2159462</v>
      </c>
      <c r="F258" t="s">
        <v>9</v>
      </c>
      <c r="G258" t="str">
        <f>"01470"</f>
        <v>01470</v>
      </c>
      <c r="H258" t="str">
        <f>""</f>
        <v/>
      </c>
      <c r="I258">
        <v>1</v>
      </c>
    </row>
    <row r="259" spans="1:9">
      <c r="A259">
        <v>2159468</v>
      </c>
      <c r="B259" t="s">
        <v>9</v>
      </c>
      <c r="C259" t="str">
        <f>"01477"</f>
        <v>01477</v>
      </c>
      <c r="D259" t="str">
        <f>""</f>
        <v/>
      </c>
      <c r="E259">
        <v>2159467</v>
      </c>
      <c r="F259" t="s">
        <v>9</v>
      </c>
      <c r="G259" t="str">
        <f>"01475"</f>
        <v>01475</v>
      </c>
      <c r="H259" t="str">
        <f>""</f>
        <v/>
      </c>
      <c r="I259">
        <v>1</v>
      </c>
    </row>
    <row r="260" spans="1:9">
      <c r="A260">
        <v>2159468</v>
      </c>
      <c r="B260" t="s">
        <v>9</v>
      </c>
      <c r="C260" t="str">
        <f>"01477"</f>
        <v>01477</v>
      </c>
      <c r="D260" t="str">
        <f>""</f>
        <v/>
      </c>
      <c r="E260">
        <v>2160119</v>
      </c>
      <c r="F260" t="s">
        <v>9</v>
      </c>
      <c r="G260" t="str">
        <f>"02403"</f>
        <v>02403</v>
      </c>
      <c r="H260" t="str">
        <f>""</f>
        <v/>
      </c>
      <c r="I260">
        <v>10</v>
      </c>
    </row>
    <row r="261" spans="1:9">
      <c r="A261">
        <v>2159468</v>
      </c>
      <c r="B261" t="s">
        <v>9</v>
      </c>
      <c r="C261" t="str">
        <f>"01477"</f>
        <v>01477</v>
      </c>
      <c r="D261" t="str">
        <f>""</f>
        <v/>
      </c>
      <c r="E261">
        <v>2163201</v>
      </c>
      <c r="F261" t="s">
        <v>9</v>
      </c>
      <c r="G261" t="str">
        <f>"07720"</f>
        <v>07720</v>
      </c>
      <c r="H261" t="str">
        <f>""</f>
        <v/>
      </c>
      <c r="I261">
        <v>1</v>
      </c>
    </row>
    <row r="262" spans="1:9">
      <c r="A262">
        <v>2159487</v>
      </c>
      <c r="B262" t="s">
        <v>9</v>
      </c>
      <c r="C262" t="str">
        <f t="shared" ref="C262:C268" si="15">"01507"</f>
        <v>01507</v>
      </c>
      <c r="D262" t="str">
        <f>""</f>
        <v/>
      </c>
      <c r="E262">
        <v>2160326</v>
      </c>
      <c r="F262" t="s">
        <v>9</v>
      </c>
      <c r="G262" t="str">
        <f>"02730"</f>
        <v>02730</v>
      </c>
      <c r="H262" t="str">
        <f>""</f>
        <v/>
      </c>
      <c r="I262">
        <v>1</v>
      </c>
    </row>
    <row r="263" spans="1:9">
      <c r="A263">
        <v>2159487</v>
      </c>
      <c r="B263" t="s">
        <v>9</v>
      </c>
      <c r="C263" t="str">
        <f t="shared" si="15"/>
        <v>01507</v>
      </c>
      <c r="D263" t="str">
        <f>""</f>
        <v/>
      </c>
      <c r="E263">
        <v>2160550</v>
      </c>
      <c r="F263" t="s">
        <v>9</v>
      </c>
      <c r="G263" t="str">
        <f>"03185"</f>
        <v>03185</v>
      </c>
      <c r="H263" t="str">
        <f>""</f>
        <v/>
      </c>
      <c r="I263">
        <v>1</v>
      </c>
    </row>
    <row r="264" spans="1:9">
      <c r="A264">
        <v>2159487</v>
      </c>
      <c r="B264" t="s">
        <v>9</v>
      </c>
      <c r="C264" t="str">
        <f t="shared" si="15"/>
        <v>01507</v>
      </c>
      <c r="D264" t="str">
        <f>""</f>
        <v/>
      </c>
      <c r="E264">
        <v>2160820</v>
      </c>
      <c r="F264" t="s">
        <v>9</v>
      </c>
      <c r="G264" t="str">
        <f>"03630"</f>
        <v>03630</v>
      </c>
      <c r="H264" t="str">
        <f>""</f>
        <v/>
      </c>
      <c r="I264">
        <v>1</v>
      </c>
    </row>
    <row r="265" spans="1:9">
      <c r="A265">
        <v>2159487</v>
      </c>
      <c r="B265" t="s">
        <v>9</v>
      </c>
      <c r="C265" t="str">
        <f t="shared" si="15"/>
        <v>01507</v>
      </c>
      <c r="D265" t="str">
        <f>""</f>
        <v/>
      </c>
      <c r="E265">
        <v>2160823</v>
      </c>
      <c r="F265" t="s">
        <v>9</v>
      </c>
      <c r="G265" t="str">
        <f>"03634"</f>
        <v>03634</v>
      </c>
      <c r="H265" t="str">
        <f>""</f>
        <v/>
      </c>
      <c r="I265">
        <v>1</v>
      </c>
    </row>
    <row r="266" spans="1:9">
      <c r="A266">
        <v>2159487</v>
      </c>
      <c r="B266" t="s">
        <v>9</v>
      </c>
      <c r="C266" t="str">
        <f t="shared" si="15"/>
        <v>01507</v>
      </c>
      <c r="D266" t="str">
        <f>""</f>
        <v/>
      </c>
      <c r="E266">
        <v>2162937</v>
      </c>
      <c r="F266" t="s">
        <v>9</v>
      </c>
      <c r="G266" t="str">
        <f>"07254"</f>
        <v>07254</v>
      </c>
      <c r="H266" t="str">
        <f>""</f>
        <v/>
      </c>
      <c r="I266">
        <v>1</v>
      </c>
    </row>
    <row r="267" spans="1:9">
      <c r="A267">
        <v>2159487</v>
      </c>
      <c r="B267" t="s">
        <v>9</v>
      </c>
      <c r="C267" t="str">
        <f t="shared" si="15"/>
        <v>01507</v>
      </c>
      <c r="D267" t="str">
        <f>""</f>
        <v/>
      </c>
      <c r="E267">
        <v>2186880</v>
      </c>
      <c r="F267" t="s">
        <v>9</v>
      </c>
      <c r="G267" t="str">
        <f>"38757"</f>
        <v>38757</v>
      </c>
      <c r="H267" t="str">
        <f>""</f>
        <v/>
      </c>
      <c r="I267">
        <v>1</v>
      </c>
    </row>
    <row r="268" spans="1:9">
      <c r="A268">
        <v>2159487</v>
      </c>
      <c r="B268" t="s">
        <v>9</v>
      </c>
      <c r="C268" t="str">
        <f t="shared" si="15"/>
        <v>01507</v>
      </c>
      <c r="D268" t="str">
        <f>""</f>
        <v/>
      </c>
      <c r="E268">
        <v>2192994</v>
      </c>
      <c r="F268" t="s">
        <v>9</v>
      </c>
      <c r="G268" t="str">
        <f>"45644"</f>
        <v>45644</v>
      </c>
      <c r="H268" t="str">
        <f>""</f>
        <v/>
      </c>
      <c r="I268">
        <v>1</v>
      </c>
    </row>
    <row r="269" spans="1:9">
      <c r="A269">
        <v>2159507</v>
      </c>
      <c r="B269" t="s">
        <v>9</v>
      </c>
      <c r="C269" t="str">
        <f>"01527"</f>
        <v>01527</v>
      </c>
      <c r="D269" t="str">
        <f>""</f>
        <v/>
      </c>
      <c r="E269">
        <v>2160978</v>
      </c>
      <c r="F269" t="s">
        <v>9</v>
      </c>
      <c r="G269" t="str">
        <f>"03931"</f>
        <v>03931</v>
      </c>
      <c r="H269" t="str">
        <f>""</f>
        <v/>
      </c>
      <c r="I269">
        <v>3</v>
      </c>
    </row>
    <row r="270" spans="1:9">
      <c r="A270">
        <v>2159507</v>
      </c>
      <c r="B270" t="s">
        <v>9</v>
      </c>
      <c r="C270" t="str">
        <f>"01527"</f>
        <v>01527</v>
      </c>
      <c r="D270" t="str">
        <f>""</f>
        <v/>
      </c>
      <c r="E270">
        <v>2160981</v>
      </c>
      <c r="F270" t="s">
        <v>9</v>
      </c>
      <c r="G270" t="str">
        <f>"03934"</f>
        <v>03934</v>
      </c>
      <c r="H270" t="str">
        <f>""</f>
        <v/>
      </c>
      <c r="I270">
        <v>3</v>
      </c>
    </row>
    <row r="271" spans="1:9">
      <c r="A271">
        <v>2159507</v>
      </c>
      <c r="B271" t="s">
        <v>9</v>
      </c>
      <c r="C271" t="str">
        <f>"01527"</f>
        <v>01527</v>
      </c>
      <c r="D271" t="str">
        <f>""</f>
        <v/>
      </c>
      <c r="E271">
        <v>2164224</v>
      </c>
      <c r="F271" t="s">
        <v>9</v>
      </c>
      <c r="G271" t="str">
        <f>"09307"</f>
        <v>09307</v>
      </c>
      <c r="H271" t="str">
        <f>""</f>
        <v/>
      </c>
      <c r="I271">
        <v>1</v>
      </c>
    </row>
    <row r="272" spans="1:9">
      <c r="A272">
        <v>2159507</v>
      </c>
      <c r="B272" t="s">
        <v>9</v>
      </c>
      <c r="C272" t="str">
        <f>"01527"</f>
        <v>01527</v>
      </c>
      <c r="D272" t="str">
        <f>""</f>
        <v/>
      </c>
      <c r="E272">
        <v>2172875</v>
      </c>
      <c r="F272" t="s">
        <v>9</v>
      </c>
      <c r="G272" t="str">
        <f>"22117"</f>
        <v>22117</v>
      </c>
      <c r="H272" t="str">
        <f>""</f>
        <v/>
      </c>
      <c r="I272">
        <v>1</v>
      </c>
    </row>
    <row r="273" spans="1:9">
      <c r="A273">
        <v>2159584</v>
      </c>
      <c r="B273" t="s">
        <v>9</v>
      </c>
      <c r="C273" t="str">
        <f t="shared" ref="C273:C283" si="16">"01633"</f>
        <v>01633</v>
      </c>
      <c r="D273" t="str">
        <f>""</f>
        <v/>
      </c>
      <c r="E273">
        <v>2159518</v>
      </c>
      <c r="F273" t="s">
        <v>9</v>
      </c>
      <c r="G273" t="str">
        <f>"01539"</f>
        <v>01539</v>
      </c>
      <c r="H273" t="str">
        <f>""</f>
        <v/>
      </c>
      <c r="I273">
        <v>1</v>
      </c>
    </row>
    <row r="274" spans="1:9">
      <c r="A274">
        <v>2159584</v>
      </c>
      <c r="B274" t="s">
        <v>9</v>
      </c>
      <c r="C274" t="str">
        <f t="shared" si="16"/>
        <v>01633</v>
      </c>
      <c r="D274" t="str">
        <f>""</f>
        <v/>
      </c>
      <c r="E274">
        <v>2159585</v>
      </c>
      <c r="F274" t="s">
        <v>9</v>
      </c>
      <c r="G274" t="str">
        <f>"01634"</f>
        <v>01634</v>
      </c>
      <c r="H274" t="str">
        <f>""</f>
        <v/>
      </c>
      <c r="I274">
        <v>1</v>
      </c>
    </row>
    <row r="275" spans="1:9">
      <c r="A275">
        <v>2159584</v>
      </c>
      <c r="B275" t="s">
        <v>9</v>
      </c>
      <c r="C275" t="str">
        <f t="shared" si="16"/>
        <v>01633</v>
      </c>
      <c r="D275" t="str">
        <f>""</f>
        <v/>
      </c>
      <c r="E275">
        <v>2159586</v>
      </c>
      <c r="F275" t="s">
        <v>9</v>
      </c>
      <c r="G275" t="str">
        <f>"01635"</f>
        <v>01635</v>
      </c>
      <c r="H275" t="str">
        <f>""</f>
        <v/>
      </c>
      <c r="I275">
        <v>1</v>
      </c>
    </row>
    <row r="276" spans="1:9">
      <c r="A276">
        <v>2159584</v>
      </c>
      <c r="B276" t="s">
        <v>9</v>
      </c>
      <c r="C276" t="str">
        <f t="shared" si="16"/>
        <v>01633</v>
      </c>
      <c r="D276" t="str">
        <f>""</f>
        <v/>
      </c>
      <c r="E276">
        <v>2159588</v>
      </c>
      <c r="F276" t="s">
        <v>9</v>
      </c>
      <c r="G276" t="str">
        <f>"01637"</f>
        <v>01637</v>
      </c>
      <c r="H276" t="str">
        <f>""</f>
        <v/>
      </c>
      <c r="I276">
        <v>1</v>
      </c>
    </row>
    <row r="277" spans="1:9">
      <c r="A277">
        <v>2159584</v>
      </c>
      <c r="B277" t="s">
        <v>9</v>
      </c>
      <c r="C277" t="str">
        <f t="shared" si="16"/>
        <v>01633</v>
      </c>
      <c r="D277" t="str">
        <f>""</f>
        <v/>
      </c>
      <c r="E277">
        <v>2159589</v>
      </c>
      <c r="F277" t="s">
        <v>9</v>
      </c>
      <c r="G277" t="str">
        <f>"01638"</f>
        <v>01638</v>
      </c>
      <c r="H277" t="str">
        <f>""</f>
        <v/>
      </c>
      <c r="I277">
        <v>1</v>
      </c>
    </row>
    <row r="278" spans="1:9">
      <c r="A278">
        <v>2159584</v>
      </c>
      <c r="B278" t="s">
        <v>9</v>
      </c>
      <c r="C278" t="str">
        <f t="shared" si="16"/>
        <v>01633</v>
      </c>
      <c r="D278" t="str">
        <f>""</f>
        <v/>
      </c>
      <c r="E278">
        <v>2159592</v>
      </c>
      <c r="F278" t="s">
        <v>9</v>
      </c>
      <c r="G278" t="str">
        <f>"01641"</f>
        <v>01641</v>
      </c>
      <c r="H278" t="str">
        <f>""</f>
        <v/>
      </c>
      <c r="I278">
        <v>2</v>
      </c>
    </row>
    <row r="279" spans="1:9">
      <c r="A279">
        <v>2159584</v>
      </c>
      <c r="B279" t="s">
        <v>9</v>
      </c>
      <c r="C279" t="str">
        <f t="shared" si="16"/>
        <v>01633</v>
      </c>
      <c r="D279" t="str">
        <f>""</f>
        <v/>
      </c>
      <c r="E279">
        <v>2159593</v>
      </c>
      <c r="F279" t="s">
        <v>9</v>
      </c>
      <c r="G279" t="str">
        <f>"01642"</f>
        <v>01642</v>
      </c>
      <c r="H279" t="str">
        <f>""</f>
        <v/>
      </c>
      <c r="I279">
        <v>1</v>
      </c>
    </row>
    <row r="280" spans="1:9">
      <c r="A280">
        <v>2159584</v>
      </c>
      <c r="B280" t="s">
        <v>9</v>
      </c>
      <c r="C280" t="str">
        <f t="shared" si="16"/>
        <v>01633</v>
      </c>
      <c r="D280" t="str">
        <f>""</f>
        <v/>
      </c>
      <c r="E280">
        <v>2159594</v>
      </c>
      <c r="F280" t="s">
        <v>9</v>
      </c>
      <c r="G280" t="str">
        <f>"01643"</f>
        <v>01643</v>
      </c>
      <c r="H280" t="str">
        <f>""</f>
        <v/>
      </c>
      <c r="I280">
        <v>1</v>
      </c>
    </row>
    <row r="281" spans="1:9">
      <c r="A281">
        <v>2159584</v>
      </c>
      <c r="B281" t="s">
        <v>9</v>
      </c>
      <c r="C281" t="str">
        <f t="shared" si="16"/>
        <v>01633</v>
      </c>
      <c r="D281" t="str">
        <f>""</f>
        <v/>
      </c>
      <c r="E281">
        <v>2159595</v>
      </c>
      <c r="F281" t="s">
        <v>9</v>
      </c>
      <c r="G281" t="str">
        <f>"01644"</f>
        <v>01644</v>
      </c>
      <c r="H281" t="str">
        <f>""</f>
        <v/>
      </c>
      <c r="I281">
        <v>1</v>
      </c>
    </row>
    <row r="282" spans="1:9">
      <c r="A282">
        <v>2159584</v>
      </c>
      <c r="B282" t="s">
        <v>9</v>
      </c>
      <c r="C282" t="str">
        <f t="shared" si="16"/>
        <v>01633</v>
      </c>
      <c r="D282" t="str">
        <f>""</f>
        <v/>
      </c>
      <c r="E282">
        <v>2159596</v>
      </c>
      <c r="F282" t="s">
        <v>9</v>
      </c>
      <c r="G282" t="str">
        <f>"01645"</f>
        <v>01645</v>
      </c>
      <c r="H282" t="str">
        <f>""</f>
        <v/>
      </c>
      <c r="I282">
        <v>1</v>
      </c>
    </row>
    <row r="283" spans="1:9">
      <c r="A283">
        <v>2159584</v>
      </c>
      <c r="B283" t="s">
        <v>9</v>
      </c>
      <c r="C283" t="str">
        <f t="shared" si="16"/>
        <v>01633</v>
      </c>
      <c r="D283" t="str">
        <f>""</f>
        <v/>
      </c>
      <c r="E283">
        <v>2159597</v>
      </c>
      <c r="F283" t="s">
        <v>9</v>
      </c>
      <c r="G283" t="str">
        <f>"01646"</f>
        <v>01646</v>
      </c>
      <c r="H283" t="str">
        <f>""</f>
        <v/>
      </c>
      <c r="I283">
        <v>1</v>
      </c>
    </row>
    <row r="284" spans="1:9">
      <c r="A284">
        <v>2159624</v>
      </c>
      <c r="B284" t="s">
        <v>9</v>
      </c>
      <c r="C284" t="str">
        <f>"01677"</f>
        <v>01677</v>
      </c>
      <c r="D284" t="str">
        <f>""</f>
        <v/>
      </c>
      <c r="E284">
        <v>2169692</v>
      </c>
      <c r="F284" t="s">
        <v>9</v>
      </c>
      <c r="G284" t="str">
        <f>"17827"</f>
        <v>17827</v>
      </c>
      <c r="H284" t="str">
        <f>""</f>
        <v/>
      </c>
      <c r="I284">
        <v>2</v>
      </c>
    </row>
    <row r="285" spans="1:9">
      <c r="A285">
        <v>2159625</v>
      </c>
      <c r="B285" t="s">
        <v>9</v>
      </c>
      <c r="C285" t="str">
        <f>"01678"</f>
        <v>01678</v>
      </c>
      <c r="D285" t="str">
        <f>""</f>
        <v/>
      </c>
      <c r="E285">
        <v>2159635</v>
      </c>
      <c r="F285" t="s">
        <v>9</v>
      </c>
      <c r="G285" t="str">
        <f>"01691"</f>
        <v>01691</v>
      </c>
      <c r="H285" t="str">
        <f>""</f>
        <v/>
      </c>
      <c r="I285">
        <v>2</v>
      </c>
    </row>
    <row r="286" spans="1:9">
      <c r="A286">
        <v>2159636</v>
      </c>
      <c r="B286" t="s">
        <v>9</v>
      </c>
      <c r="C286" t="str">
        <f>"01692"</f>
        <v>01692</v>
      </c>
      <c r="D286" t="str">
        <f>""</f>
        <v/>
      </c>
      <c r="E286">
        <v>2159607</v>
      </c>
      <c r="F286" t="s">
        <v>9</v>
      </c>
      <c r="G286" t="str">
        <f>"01659"</f>
        <v>01659</v>
      </c>
      <c r="H286" t="str">
        <f>""</f>
        <v/>
      </c>
      <c r="I286">
        <v>2</v>
      </c>
    </row>
    <row r="287" spans="1:9">
      <c r="A287">
        <v>2159636</v>
      </c>
      <c r="B287" t="s">
        <v>9</v>
      </c>
      <c r="C287" t="str">
        <f>"01692"</f>
        <v>01692</v>
      </c>
      <c r="D287" t="str">
        <f>""</f>
        <v/>
      </c>
      <c r="E287">
        <v>2159631</v>
      </c>
      <c r="F287" t="s">
        <v>9</v>
      </c>
      <c r="G287" t="str">
        <f>"01686"</f>
        <v>01686</v>
      </c>
      <c r="H287" t="str">
        <f>""</f>
        <v/>
      </c>
      <c r="I287">
        <v>4</v>
      </c>
    </row>
    <row r="288" spans="1:9">
      <c r="A288">
        <v>2159636</v>
      </c>
      <c r="B288" t="s">
        <v>9</v>
      </c>
      <c r="C288" t="str">
        <f>"01692"</f>
        <v>01692</v>
      </c>
      <c r="D288" t="str">
        <f>""</f>
        <v/>
      </c>
      <c r="E288">
        <v>2159632</v>
      </c>
      <c r="F288" t="s">
        <v>9</v>
      </c>
      <c r="G288" t="str">
        <f>"01687"</f>
        <v>01687</v>
      </c>
      <c r="H288" t="str">
        <f>""</f>
        <v/>
      </c>
      <c r="I288">
        <v>2</v>
      </c>
    </row>
    <row r="289" spans="1:9">
      <c r="A289">
        <v>2159636</v>
      </c>
      <c r="B289" t="s">
        <v>9</v>
      </c>
      <c r="C289" t="str">
        <f>"01692"</f>
        <v>01692</v>
      </c>
      <c r="D289" t="str">
        <f>""</f>
        <v/>
      </c>
      <c r="E289">
        <v>2159633</v>
      </c>
      <c r="F289" t="s">
        <v>9</v>
      </c>
      <c r="G289" t="str">
        <f>"01688"</f>
        <v>01688</v>
      </c>
      <c r="H289" t="str">
        <f>""</f>
        <v/>
      </c>
      <c r="I289">
        <v>2</v>
      </c>
    </row>
    <row r="290" spans="1:9">
      <c r="A290">
        <v>2159637</v>
      </c>
      <c r="B290" t="s">
        <v>9</v>
      </c>
      <c r="C290" t="str">
        <f>"01693"</f>
        <v>01693</v>
      </c>
      <c r="D290" t="str">
        <f>""</f>
        <v/>
      </c>
      <c r="E290">
        <v>2159639</v>
      </c>
      <c r="F290" t="s">
        <v>9</v>
      </c>
      <c r="G290" t="str">
        <f>"01696"</f>
        <v>01696</v>
      </c>
      <c r="H290" t="str">
        <f>""</f>
        <v/>
      </c>
      <c r="I290">
        <v>2</v>
      </c>
    </row>
    <row r="291" spans="1:9">
      <c r="A291">
        <v>2159637</v>
      </c>
      <c r="B291" t="s">
        <v>9</v>
      </c>
      <c r="C291" t="str">
        <f>"01693"</f>
        <v>01693</v>
      </c>
      <c r="D291" t="str">
        <f>""</f>
        <v/>
      </c>
      <c r="E291">
        <v>2159640</v>
      </c>
      <c r="F291" t="s">
        <v>9</v>
      </c>
      <c r="G291" t="str">
        <f>"01697"</f>
        <v>01697</v>
      </c>
      <c r="H291" t="str">
        <f>""</f>
        <v/>
      </c>
      <c r="I291">
        <v>2</v>
      </c>
    </row>
    <row r="292" spans="1:9">
      <c r="A292">
        <v>2159637</v>
      </c>
      <c r="B292" t="s">
        <v>9</v>
      </c>
      <c r="C292" t="str">
        <f>"01693"</f>
        <v>01693</v>
      </c>
      <c r="D292" t="str">
        <f>""</f>
        <v/>
      </c>
      <c r="E292">
        <v>2159641</v>
      </c>
      <c r="F292" t="s">
        <v>9</v>
      </c>
      <c r="G292" t="str">
        <f>"01698"</f>
        <v>01698</v>
      </c>
      <c r="H292" t="str">
        <f>""</f>
        <v/>
      </c>
      <c r="I292">
        <v>4</v>
      </c>
    </row>
    <row r="293" spans="1:9">
      <c r="A293">
        <v>2159638</v>
      </c>
      <c r="B293" t="s">
        <v>9</v>
      </c>
      <c r="C293" t="str">
        <f>"01695"</f>
        <v>01695</v>
      </c>
      <c r="D293" t="str">
        <f>""</f>
        <v/>
      </c>
      <c r="E293">
        <v>2159639</v>
      </c>
      <c r="F293" t="s">
        <v>9</v>
      </c>
      <c r="G293" t="str">
        <f>"01696"</f>
        <v>01696</v>
      </c>
      <c r="H293" t="str">
        <f>""</f>
        <v/>
      </c>
      <c r="I293">
        <v>4</v>
      </c>
    </row>
    <row r="294" spans="1:9">
      <c r="A294">
        <v>2159638</v>
      </c>
      <c r="B294" t="s">
        <v>9</v>
      </c>
      <c r="C294" t="str">
        <f>"01695"</f>
        <v>01695</v>
      </c>
      <c r="D294" t="str">
        <f>""</f>
        <v/>
      </c>
      <c r="E294">
        <v>2159640</v>
      </c>
      <c r="F294" t="s">
        <v>9</v>
      </c>
      <c r="G294" t="str">
        <f>"01697"</f>
        <v>01697</v>
      </c>
      <c r="H294" t="str">
        <f>""</f>
        <v/>
      </c>
      <c r="I294">
        <v>4</v>
      </c>
    </row>
    <row r="295" spans="1:9">
      <c r="A295">
        <v>2159638</v>
      </c>
      <c r="B295" t="s">
        <v>9</v>
      </c>
      <c r="C295" t="str">
        <f>"01695"</f>
        <v>01695</v>
      </c>
      <c r="D295" t="str">
        <f>""</f>
        <v/>
      </c>
      <c r="E295">
        <v>2159641</v>
      </c>
      <c r="F295" t="s">
        <v>9</v>
      </c>
      <c r="G295" t="str">
        <f>"01698"</f>
        <v>01698</v>
      </c>
      <c r="H295" t="str">
        <f>""</f>
        <v/>
      </c>
      <c r="I295">
        <v>8</v>
      </c>
    </row>
    <row r="296" spans="1:9">
      <c r="A296">
        <v>2159671</v>
      </c>
      <c r="B296" t="s">
        <v>9</v>
      </c>
      <c r="C296" t="str">
        <f>"01743"</f>
        <v>01743</v>
      </c>
      <c r="D296" t="str">
        <f>""</f>
        <v/>
      </c>
      <c r="E296">
        <v>2160967</v>
      </c>
      <c r="F296" t="s">
        <v>9</v>
      </c>
      <c r="G296" t="str">
        <f>"03918"</f>
        <v>03918</v>
      </c>
      <c r="H296" t="str">
        <f>""</f>
        <v/>
      </c>
      <c r="I296">
        <v>1</v>
      </c>
    </row>
    <row r="297" spans="1:9">
      <c r="A297">
        <v>2159671</v>
      </c>
      <c r="B297" t="s">
        <v>9</v>
      </c>
      <c r="C297" t="str">
        <f>"01743"</f>
        <v>01743</v>
      </c>
      <c r="D297" t="str">
        <f>""</f>
        <v/>
      </c>
      <c r="E297">
        <v>2160981</v>
      </c>
      <c r="F297" t="s">
        <v>9</v>
      </c>
      <c r="G297" t="str">
        <f>"03934"</f>
        <v>03934</v>
      </c>
      <c r="H297" t="str">
        <f>""</f>
        <v/>
      </c>
      <c r="I297">
        <v>6</v>
      </c>
    </row>
    <row r="298" spans="1:9">
      <c r="A298">
        <v>2159671</v>
      </c>
      <c r="B298" t="s">
        <v>9</v>
      </c>
      <c r="C298" t="str">
        <f>"01743"</f>
        <v>01743</v>
      </c>
      <c r="D298" t="str">
        <f>""</f>
        <v/>
      </c>
      <c r="E298">
        <v>2172875</v>
      </c>
      <c r="F298" t="s">
        <v>9</v>
      </c>
      <c r="G298" t="str">
        <f>"22117"</f>
        <v>22117</v>
      </c>
      <c r="H298" t="str">
        <f>""</f>
        <v/>
      </c>
      <c r="I298">
        <v>1</v>
      </c>
    </row>
    <row r="299" spans="1:9">
      <c r="A299">
        <v>2159681</v>
      </c>
      <c r="B299" t="s">
        <v>9</v>
      </c>
      <c r="C299" t="str">
        <f>"01758"</f>
        <v>01758</v>
      </c>
      <c r="D299" t="str">
        <f>""</f>
        <v/>
      </c>
      <c r="E299">
        <v>2159567</v>
      </c>
      <c r="F299" t="s">
        <v>9</v>
      </c>
      <c r="G299" t="str">
        <f>"01608"</f>
        <v>01608</v>
      </c>
      <c r="H299" t="str">
        <f>""</f>
        <v/>
      </c>
      <c r="I299">
        <v>1</v>
      </c>
    </row>
    <row r="300" spans="1:9">
      <c r="A300">
        <v>2159681</v>
      </c>
      <c r="B300" t="s">
        <v>9</v>
      </c>
      <c r="C300" t="str">
        <f>"01758"</f>
        <v>01758</v>
      </c>
      <c r="D300" t="str">
        <f>""</f>
        <v/>
      </c>
      <c r="E300">
        <v>2160411</v>
      </c>
      <c r="F300" t="s">
        <v>9</v>
      </c>
      <c r="G300" t="str">
        <f>"02898"</f>
        <v>02898</v>
      </c>
      <c r="H300" t="str">
        <f>""</f>
        <v/>
      </c>
      <c r="I300">
        <v>1</v>
      </c>
    </row>
    <row r="301" spans="1:9">
      <c r="A301">
        <v>2159681</v>
      </c>
      <c r="B301" t="s">
        <v>9</v>
      </c>
      <c r="C301" t="str">
        <f>"01758"</f>
        <v>01758</v>
      </c>
      <c r="D301" t="str">
        <f>""</f>
        <v/>
      </c>
      <c r="E301">
        <v>2186885</v>
      </c>
      <c r="F301" t="s">
        <v>9</v>
      </c>
      <c r="G301" t="str">
        <f>"38762"</f>
        <v>38762</v>
      </c>
      <c r="H301" t="str">
        <f>""</f>
        <v/>
      </c>
      <c r="I301">
        <v>1</v>
      </c>
    </row>
    <row r="302" spans="1:9">
      <c r="A302">
        <v>2159705</v>
      </c>
      <c r="B302" t="s">
        <v>9</v>
      </c>
      <c r="C302" t="str">
        <f>"01801"</f>
        <v>01801</v>
      </c>
      <c r="D302" t="str">
        <f>""</f>
        <v/>
      </c>
      <c r="E302">
        <v>2161693</v>
      </c>
      <c r="F302" t="s">
        <v>9</v>
      </c>
      <c r="G302" t="str">
        <f>"05139"</f>
        <v>05139</v>
      </c>
      <c r="H302" t="str">
        <f>""</f>
        <v/>
      </c>
      <c r="I302">
        <v>2</v>
      </c>
    </row>
    <row r="303" spans="1:9">
      <c r="A303">
        <v>2159705</v>
      </c>
      <c r="B303" t="s">
        <v>9</v>
      </c>
      <c r="C303" t="str">
        <f>"01801"</f>
        <v>01801</v>
      </c>
      <c r="D303" t="str">
        <f>""</f>
        <v/>
      </c>
      <c r="E303">
        <v>2161694</v>
      </c>
      <c r="F303" t="s">
        <v>9</v>
      </c>
      <c r="G303" t="str">
        <f>"05140"</f>
        <v>05140</v>
      </c>
      <c r="H303" t="str">
        <f>""</f>
        <v/>
      </c>
      <c r="I303">
        <v>2</v>
      </c>
    </row>
    <row r="304" spans="1:9">
      <c r="A304">
        <v>2159718</v>
      </c>
      <c r="B304" t="s">
        <v>9</v>
      </c>
      <c r="C304" t="str">
        <f>"01817"</f>
        <v>01817</v>
      </c>
      <c r="D304" t="str">
        <f>""</f>
        <v/>
      </c>
      <c r="E304">
        <v>2163062</v>
      </c>
      <c r="F304" t="s">
        <v>9</v>
      </c>
      <c r="G304" t="str">
        <f>"07496"</f>
        <v>07496</v>
      </c>
      <c r="H304" t="str">
        <f>""</f>
        <v/>
      </c>
      <c r="I304">
        <v>1</v>
      </c>
    </row>
    <row r="305" spans="1:9">
      <c r="A305">
        <v>2159718</v>
      </c>
      <c r="B305" t="s">
        <v>9</v>
      </c>
      <c r="C305" t="str">
        <f>"01817"</f>
        <v>01817</v>
      </c>
      <c r="D305" t="str">
        <f>""</f>
        <v/>
      </c>
      <c r="E305">
        <v>2163065</v>
      </c>
      <c r="F305" t="s">
        <v>9</v>
      </c>
      <c r="G305" t="str">
        <f>"07506"</f>
        <v>07506</v>
      </c>
      <c r="H305" t="str">
        <f>""</f>
        <v/>
      </c>
      <c r="I305">
        <v>1</v>
      </c>
    </row>
    <row r="306" spans="1:9">
      <c r="A306">
        <v>2159727</v>
      </c>
      <c r="B306" t="s">
        <v>9</v>
      </c>
      <c r="C306" t="str">
        <f>"01833"</f>
        <v>01833</v>
      </c>
      <c r="D306" t="str">
        <f>""</f>
        <v/>
      </c>
      <c r="E306">
        <v>2159726</v>
      </c>
      <c r="F306" t="s">
        <v>9</v>
      </c>
      <c r="G306" t="str">
        <f>"01832"</f>
        <v>01832</v>
      </c>
      <c r="H306" t="str">
        <f>""</f>
        <v/>
      </c>
      <c r="I306">
        <v>1</v>
      </c>
    </row>
    <row r="307" spans="1:9">
      <c r="A307">
        <v>2159727</v>
      </c>
      <c r="B307" t="s">
        <v>9</v>
      </c>
      <c r="C307" t="str">
        <f>"01833"</f>
        <v>01833</v>
      </c>
      <c r="D307" t="str">
        <f>""</f>
        <v/>
      </c>
      <c r="E307">
        <v>2160122</v>
      </c>
      <c r="F307" t="s">
        <v>9</v>
      </c>
      <c r="G307" t="str">
        <f>"02406"</f>
        <v>02406</v>
      </c>
      <c r="H307" t="str">
        <f>""</f>
        <v/>
      </c>
      <c r="I307">
        <v>1</v>
      </c>
    </row>
    <row r="308" spans="1:9">
      <c r="A308">
        <v>2159727</v>
      </c>
      <c r="B308" t="s">
        <v>9</v>
      </c>
      <c r="C308" t="str">
        <f>"01833"</f>
        <v>01833</v>
      </c>
      <c r="D308" t="str">
        <f>""</f>
        <v/>
      </c>
      <c r="E308">
        <v>2161036</v>
      </c>
      <c r="F308" t="s">
        <v>9</v>
      </c>
      <c r="G308" t="str">
        <f>"04029"</f>
        <v>04029</v>
      </c>
      <c r="H308" t="str">
        <f>""</f>
        <v/>
      </c>
      <c r="I308">
        <v>1</v>
      </c>
    </row>
    <row r="309" spans="1:9">
      <c r="A309">
        <v>2159733</v>
      </c>
      <c r="B309" t="s">
        <v>9</v>
      </c>
      <c r="C309" t="str">
        <f>"01839"</f>
        <v>01839</v>
      </c>
      <c r="D309" t="str">
        <f>""</f>
        <v/>
      </c>
      <c r="E309">
        <v>2159830</v>
      </c>
      <c r="F309" t="s">
        <v>9</v>
      </c>
      <c r="G309" t="str">
        <f>"01986"</f>
        <v>01986</v>
      </c>
      <c r="H309" t="str">
        <f>""</f>
        <v/>
      </c>
      <c r="I309">
        <v>1</v>
      </c>
    </row>
    <row r="310" spans="1:9">
      <c r="A310">
        <v>2159733</v>
      </c>
      <c r="B310" t="s">
        <v>9</v>
      </c>
      <c r="C310" t="str">
        <f>"01839"</f>
        <v>01839</v>
      </c>
      <c r="D310" t="str">
        <f>""</f>
        <v/>
      </c>
      <c r="E310">
        <v>2160739</v>
      </c>
      <c r="F310" t="s">
        <v>9</v>
      </c>
      <c r="G310" t="str">
        <f>"03517"</f>
        <v>03517</v>
      </c>
      <c r="H310" t="str">
        <f>""</f>
        <v/>
      </c>
      <c r="I310">
        <v>1</v>
      </c>
    </row>
    <row r="311" spans="1:9">
      <c r="A311">
        <v>2159733</v>
      </c>
      <c r="B311" t="s">
        <v>9</v>
      </c>
      <c r="C311" t="str">
        <f>"01839"</f>
        <v>01839</v>
      </c>
      <c r="D311" t="str">
        <f>""</f>
        <v/>
      </c>
      <c r="E311">
        <v>2160828</v>
      </c>
      <c r="F311" t="s">
        <v>9</v>
      </c>
      <c r="G311" t="str">
        <f>"03641"</f>
        <v>03641</v>
      </c>
      <c r="H311" t="str">
        <f>""</f>
        <v/>
      </c>
      <c r="I311">
        <v>1</v>
      </c>
    </row>
    <row r="312" spans="1:9">
      <c r="A312">
        <v>2159736</v>
      </c>
      <c r="B312" t="s">
        <v>9</v>
      </c>
      <c r="C312" t="str">
        <f t="shared" ref="C312:C319" si="17">"01842"</f>
        <v>01842</v>
      </c>
      <c r="D312" t="str">
        <f>""</f>
        <v/>
      </c>
      <c r="E312">
        <v>2159735</v>
      </c>
      <c r="F312" t="s">
        <v>9</v>
      </c>
      <c r="G312" t="str">
        <f>"01841"</f>
        <v>01841</v>
      </c>
      <c r="H312" t="str">
        <f>""</f>
        <v/>
      </c>
      <c r="I312">
        <v>1</v>
      </c>
    </row>
    <row r="313" spans="1:9">
      <c r="A313">
        <v>2159736</v>
      </c>
      <c r="B313" t="s">
        <v>9</v>
      </c>
      <c r="C313" t="str">
        <f t="shared" si="17"/>
        <v>01842</v>
      </c>
      <c r="D313" t="str">
        <f>""</f>
        <v/>
      </c>
      <c r="E313">
        <v>2160255</v>
      </c>
      <c r="F313" t="s">
        <v>9</v>
      </c>
      <c r="G313" t="str">
        <f>"02592"</f>
        <v>02592</v>
      </c>
      <c r="H313" t="str">
        <f>""</f>
        <v/>
      </c>
      <c r="I313">
        <v>6</v>
      </c>
    </row>
    <row r="314" spans="1:9">
      <c r="A314">
        <v>2159736</v>
      </c>
      <c r="B314" t="s">
        <v>9</v>
      </c>
      <c r="C314" t="str">
        <f t="shared" si="17"/>
        <v>01842</v>
      </c>
      <c r="D314" t="str">
        <f>""</f>
        <v/>
      </c>
      <c r="E314">
        <v>2160256</v>
      </c>
      <c r="F314" t="s">
        <v>9</v>
      </c>
      <c r="G314" t="str">
        <f>"02593"</f>
        <v>02593</v>
      </c>
      <c r="H314" t="str">
        <f>""</f>
        <v/>
      </c>
      <c r="I314">
        <v>2</v>
      </c>
    </row>
    <row r="315" spans="1:9">
      <c r="A315">
        <v>2159736</v>
      </c>
      <c r="B315" t="s">
        <v>9</v>
      </c>
      <c r="C315" t="str">
        <f t="shared" si="17"/>
        <v>01842</v>
      </c>
      <c r="D315" t="str">
        <f>""</f>
        <v/>
      </c>
      <c r="E315">
        <v>2160259</v>
      </c>
      <c r="F315" t="s">
        <v>9</v>
      </c>
      <c r="G315" t="str">
        <f>"02596"</f>
        <v>02596</v>
      </c>
      <c r="H315" t="str">
        <f>""</f>
        <v/>
      </c>
      <c r="I315">
        <v>1</v>
      </c>
    </row>
    <row r="316" spans="1:9">
      <c r="A316">
        <v>2159736</v>
      </c>
      <c r="B316" t="s">
        <v>9</v>
      </c>
      <c r="C316" t="str">
        <f t="shared" si="17"/>
        <v>01842</v>
      </c>
      <c r="D316" t="str">
        <f>""</f>
        <v/>
      </c>
      <c r="E316">
        <v>2160260</v>
      </c>
      <c r="F316" t="s">
        <v>9</v>
      </c>
      <c r="G316" t="str">
        <f>"02597"</f>
        <v>02597</v>
      </c>
      <c r="H316" t="str">
        <f>""</f>
        <v/>
      </c>
      <c r="I316">
        <v>1</v>
      </c>
    </row>
    <row r="317" spans="1:9">
      <c r="A317">
        <v>2159736</v>
      </c>
      <c r="B317" t="s">
        <v>9</v>
      </c>
      <c r="C317" t="str">
        <f t="shared" si="17"/>
        <v>01842</v>
      </c>
      <c r="D317" t="str">
        <f>""</f>
        <v/>
      </c>
      <c r="E317">
        <v>2163617</v>
      </c>
      <c r="F317" t="s">
        <v>9</v>
      </c>
      <c r="G317" t="str">
        <f>"08406"</f>
        <v>08406</v>
      </c>
      <c r="H317" t="str">
        <f>""</f>
        <v/>
      </c>
      <c r="I317">
        <v>1</v>
      </c>
    </row>
    <row r="318" spans="1:9">
      <c r="A318">
        <v>2159736</v>
      </c>
      <c r="B318" t="s">
        <v>9</v>
      </c>
      <c r="C318" t="str">
        <f t="shared" si="17"/>
        <v>01842</v>
      </c>
      <c r="D318" t="str">
        <f>""</f>
        <v/>
      </c>
      <c r="E318">
        <v>2163619</v>
      </c>
      <c r="F318" t="s">
        <v>9</v>
      </c>
      <c r="G318" t="str">
        <f>"08408"</f>
        <v>08408</v>
      </c>
      <c r="H318" t="str">
        <f>""</f>
        <v/>
      </c>
      <c r="I318">
        <v>1</v>
      </c>
    </row>
    <row r="319" spans="1:9">
      <c r="A319">
        <v>2159736</v>
      </c>
      <c r="B319" t="s">
        <v>9</v>
      </c>
      <c r="C319" t="str">
        <f t="shared" si="17"/>
        <v>01842</v>
      </c>
      <c r="D319" t="str">
        <f>""</f>
        <v/>
      </c>
      <c r="E319">
        <v>2163674</v>
      </c>
      <c r="F319" t="s">
        <v>9</v>
      </c>
      <c r="G319" t="str">
        <f>"08478"</f>
        <v>08478</v>
      </c>
      <c r="H319" t="str">
        <f>""</f>
        <v/>
      </c>
      <c r="I319">
        <v>1</v>
      </c>
    </row>
    <row r="320" spans="1:9">
      <c r="A320">
        <v>2159760</v>
      </c>
      <c r="B320" t="s">
        <v>9</v>
      </c>
      <c r="C320" t="str">
        <f>"01890"</f>
        <v>01890</v>
      </c>
      <c r="D320" t="str">
        <f>""</f>
        <v/>
      </c>
      <c r="E320">
        <v>2159722</v>
      </c>
      <c r="F320" t="s">
        <v>9</v>
      </c>
      <c r="G320" t="str">
        <f>"01825"</f>
        <v>01825</v>
      </c>
      <c r="H320" t="str">
        <f>""</f>
        <v/>
      </c>
      <c r="I320">
        <v>14</v>
      </c>
    </row>
    <row r="321" spans="1:9">
      <c r="A321">
        <v>2159768</v>
      </c>
      <c r="B321" t="s">
        <v>9</v>
      </c>
      <c r="C321" t="str">
        <f>"01899"</f>
        <v>01899</v>
      </c>
      <c r="D321" t="str">
        <f>""</f>
        <v/>
      </c>
      <c r="E321">
        <v>2159256</v>
      </c>
      <c r="F321" t="s">
        <v>9</v>
      </c>
      <c r="G321" t="str">
        <f>"01203"</f>
        <v>01203</v>
      </c>
      <c r="H321" t="str">
        <f>""</f>
        <v/>
      </c>
      <c r="I321">
        <v>1</v>
      </c>
    </row>
    <row r="322" spans="1:9">
      <c r="A322">
        <v>2159768</v>
      </c>
      <c r="B322" t="s">
        <v>9</v>
      </c>
      <c r="C322" t="str">
        <f>"01899"</f>
        <v>01899</v>
      </c>
      <c r="D322" t="str">
        <f>""</f>
        <v/>
      </c>
      <c r="E322">
        <v>2161319</v>
      </c>
      <c r="F322" t="s">
        <v>9</v>
      </c>
      <c r="G322" t="str">
        <f>"04515"</f>
        <v>04515</v>
      </c>
      <c r="H322" t="str">
        <f>""</f>
        <v/>
      </c>
      <c r="I322">
        <v>1</v>
      </c>
    </row>
    <row r="323" spans="1:9">
      <c r="A323">
        <v>2159768</v>
      </c>
      <c r="B323" t="s">
        <v>9</v>
      </c>
      <c r="C323" t="str">
        <f>"01899"</f>
        <v>01899</v>
      </c>
      <c r="D323" t="str">
        <f>""</f>
        <v/>
      </c>
      <c r="E323">
        <v>2162241</v>
      </c>
      <c r="F323" t="s">
        <v>9</v>
      </c>
      <c r="G323" t="str">
        <f>"06076"</f>
        <v>06076</v>
      </c>
      <c r="H323" t="str">
        <f>""</f>
        <v/>
      </c>
      <c r="I323">
        <v>10</v>
      </c>
    </row>
    <row r="324" spans="1:9">
      <c r="A324">
        <v>2159768</v>
      </c>
      <c r="B324" t="s">
        <v>9</v>
      </c>
      <c r="C324" t="str">
        <f>"01899"</f>
        <v>01899</v>
      </c>
      <c r="D324" t="str">
        <f>""</f>
        <v/>
      </c>
      <c r="E324">
        <v>2163201</v>
      </c>
      <c r="F324" t="s">
        <v>9</v>
      </c>
      <c r="G324" t="str">
        <f>"07720"</f>
        <v>07720</v>
      </c>
      <c r="H324" t="str">
        <f>""</f>
        <v/>
      </c>
      <c r="I324">
        <v>1</v>
      </c>
    </row>
    <row r="325" spans="1:9">
      <c r="A325">
        <v>2159798</v>
      </c>
      <c r="B325" t="s">
        <v>9</v>
      </c>
      <c r="C325" t="str">
        <f>"01951"</f>
        <v>01951</v>
      </c>
      <c r="D325" t="str">
        <f>""</f>
        <v/>
      </c>
      <c r="E325">
        <v>2159752</v>
      </c>
      <c r="F325" t="s">
        <v>9</v>
      </c>
      <c r="G325" t="str">
        <f>"01874"</f>
        <v>01874</v>
      </c>
      <c r="H325" t="str">
        <f>""</f>
        <v/>
      </c>
      <c r="I325">
        <v>1</v>
      </c>
    </row>
    <row r="326" spans="1:9">
      <c r="A326">
        <v>2159798</v>
      </c>
      <c r="B326" t="s">
        <v>9</v>
      </c>
      <c r="C326" t="str">
        <f>"01951"</f>
        <v>01951</v>
      </c>
      <c r="D326" t="str">
        <f>""</f>
        <v/>
      </c>
      <c r="E326">
        <v>2159886</v>
      </c>
      <c r="F326" t="s">
        <v>9</v>
      </c>
      <c r="G326" t="str">
        <f>"02063"</f>
        <v>02063</v>
      </c>
      <c r="H326" t="str">
        <f>""</f>
        <v/>
      </c>
      <c r="I326">
        <v>1</v>
      </c>
    </row>
    <row r="327" spans="1:9">
      <c r="A327">
        <v>2159798</v>
      </c>
      <c r="B327" t="s">
        <v>9</v>
      </c>
      <c r="C327" t="str">
        <f>"01951"</f>
        <v>01951</v>
      </c>
      <c r="D327" t="str">
        <f>""</f>
        <v/>
      </c>
      <c r="E327">
        <v>2161702</v>
      </c>
      <c r="F327" t="s">
        <v>9</v>
      </c>
      <c r="G327" t="str">
        <f>"05155"</f>
        <v>05155</v>
      </c>
      <c r="H327" t="str">
        <f>""</f>
        <v/>
      </c>
      <c r="I327">
        <v>1</v>
      </c>
    </row>
    <row r="328" spans="1:9">
      <c r="A328">
        <v>2159799</v>
      </c>
      <c r="B328" t="s">
        <v>9</v>
      </c>
      <c r="C328" t="str">
        <f>"01952"</f>
        <v>01952</v>
      </c>
      <c r="D328" t="str">
        <f>""</f>
        <v/>
      </c>
      <c r="E328">
        <v>2159796</v>
      </c>
      <c r="F328" t="s">
        <v>9</v>
      </c>
      <c r="G328" t="str">
        <f>"01949"</f>
        <v>01949</v>
      </c>
      <c r="H328" t="str">
        <f>""</f>
        <v/>
      </c>
      <c r="I328">
        <v>1</v>
      </c>
    </row>
    <row r="329" spans="1:9">
      <c r="A329">
        <v>2159799</v>
      </c>
      <c r="B329" t="s">
        <v>9</v>
      </c>
      <c r="C329" t="str">
        <f>"01952"</f>
        <v>01952</v>
      </c>
      <c r="D329" t="str">
        <f>""</f>
        <v/>
      </c>
      <c r="E329">
        <v>2159797</v>
      </c>
      <c r="F329" t="s">
        <v>9</v>
      </c>
      <c r="G329" t="str">
        <f>"01950"</f>
        <v>01950</v>
      </c>
      <c r="H329" t="str">
        <f>""</f>
        <v/>
      </c>
      <c r="I329">
        <v>1</v>
      </c>
    </row>
    <row r="330" spans="1:9">
      <c r="A330">
        <v>2159799</v>
      </c>
      <c r="B330" t="s">
        <v>9</v>
      </c>
      <c r="C330" t="str">
        <f>"01952"</f>
        <v>01952</v>
      </c>
      <c r="D330" t="str">
        <f>""</f>
        <v/>
      </c>
      <c r="E330">
        <v>2162693</v>
      </c>
      <c r="F330" t="s">
        <v>9</v>
      </c>
      <c r="G330" t="str">
        <f>"06859"</f>
        <v>06859</v>
      </c>
      <c r="H330" t="str">
        <f>""</f>
        <v/>
      </c>
      <c r="I330">
        <v>1</v>
      </c>
    </row>
    <row r="331" spans="1:9">
      <c r="A331">
        <v>2159815</v>
      </c>
      <c r="B331" t="s">
        <v>9</v>
      </c>
      <c r="C331" t="str">
        <f>"01971"</f>
        <v>01971</v>
      </c>
      <c r="D331" t="str">
        <f>""</f>
        <v/>
      </c>
      <c r="E331">
        <v>2159817</v>
      </c>
      <c r="F331" t="s">
        <v>9</v>
      </c>
      <c r="G331" t="str">
        <f>"01973"</f>
        <v>01973</v>
      </c>
      <c r="H331" t="str">
        <f>""</f>
        <v/>
      </c>
      <c r="I331">
        <v>1</v>
      </c>
    </row>
    <row r="332" spans="1:9">
      <c r="A332">
        <v>2159815</v>
      </c>
      <c r="B332" t="s">
        <v>9</v>
      </c>
      <c r="C332" t="str">
        <f>"01971"</f>
        <v>01971</v>
      </c>
      <c r="D332" t="str">
        <f>""</f>
        <v/>
      </c>
      <c r="E332">
        <v>2159818</v>
      </c>
      <c r="F332" t="s">
        <v>9</v>
      </c>
      <c r="G332" t="str">
        <f>"01974"</f>
        <v>01974</v>
      </c>
      <c r="H332" t="str">
        <f>""</f>
        <v/>
      </c>
      <c r="I332">
        <v>1</v>
      </c>
    </row>
    <row r="333" spans="1:9">
      <c r="A333">
        <v>2159815</v>
      </c>
      <c r="B333" t="s">
        <v>9</v>
      </c>
      <c r="C333" t="str">
        <f>"01971"</f>
        <v>01971</v>
      </c>
      <c r="D333" t="str">
        <f>""</f>
        <v/>
      </c>
      <c r="E333">
        <v>2161329</v>
      </c>
      <c r="F333" t="s">
        <v>9</v>
      </c>
      <c r="G333" t="str">
        <f>"04529"</f>
        <v>04529</v>
      </c>
      <c r="H333" t="str">
        <f>""</f>
        <v/>
      </c>
      <c r="I333">
        <v>1</v>
      </c>
    </row>
    <row r="334" spans="1:9">
      <c r="A334">
        <v>2159816</v>
      </c>
      <c r="B334" t="s">
        <v>9</v>
      </c>
      <c r="C334" t="str">
        <f>"01972"</f>
        <v>01972</v>
      </c>
      <c r="D334" t="str">
        <f>""</f>
        <v/>
      </c>
      <c r="E334">
        <v>2159817</v>
      </c>
      <c r="F334" t="s">
        <v>9</v>
      </c>
      <c r="G334" t="str">
        <f>"01973"</f>
        <v>01973</v>
      </c>
      <c r="H334" t="str">
        <f>""</f>
        <v/>
      </c>
      <c r="I334">
        <v>1</v>
      </c>
    </row>
    <row r="335" spans="1:9">
      <c r="A335">
        <v>2159816</v>
      </c>
      <c r="B335" t="s">
        <v>9</v>
      </c>
      <c r="C335" t="str">
        <f>"01972"</f>
        <v>01972</v>
      </c>
      <c r="D335" t="str">
        <f>""</f>
        <v/>
      </c>
      <c r="E335">
        <v>2159818</v>
      </c>
      <c r="F335" t="s">
        <v>9</v>
      </c>
      <c r="G335" t="str">
        <f>"01974"</f>
        <v>01974</v>
      </c>
      <c r="H335" t="str">
        <f>""</f>
        <v/>
      </c>
      <c r="I335">
        <v>1</v>
      </c>
    </row>
    <row r="336" spans="1:9">
      <c r="A336">
        <v>2159816</v>
      </c>
      <c r="B336" t="s">
        <v>9</v>
      </c>
      <c r="C336" t="str">
        <f>"01972"</f>
        <v>01972</v>
      </c>
      <c r="D336" t="str">
        <f>""</f>
        <v/>
      </c>
      <c r="E336">
        <v>2160593</v>
      </c>
      <c r="F336" t="s">
        <v>9</v>
      </c>
      <c r="G336" t="str">
        <f>"03271"</f>
        <v>03271</v>
      </c>
      <c r="H336" t="str">
        <f>""</f>
        <v/>
      </c>
      <c r="I336">
        <v>1</v>
      </c>
    </row>
    <row r="337" spans="1:9">
      <c r="A337">
        <v>2159833</v>
      </c>
      <c r="B337" t="s">
        <v>9</v>
      </c>
      <c r="C337" t="str">
        <f>"01989"</f>
        <v>01989</v>
      </c>
      <c r="D337" t="str">
        <f>""</f>
        <v/>
      </c>
      <c r="E337">
        <v>2159834</v>
      </c>
      <c r="F337" t="s">
        <v>9</v>
      </c>
      <c r="G337" t="str">
        <f>"01990"</f>
        <v>01990</v>
      </c>
      <c r="H337" t="str">
        <f>""</f>
        <v/>
      </c>
      <c r="I337">
        <v>1</v>
      </c>
    </row>
    <row r="338" spans="1:9">
      <c r="A338">
        <v>2159833</v>
      </c>
      <c r="B338" t="s">
        <v>9</v>
      </c>
      <c r="C338" t="str">
        <f>"01989"</f>
        <v>01989</v>
      </c>
      <c r="D338" t="str">
        <f>""</f>
        <v/>
      </c>
      <c r="E338">
        <v>2159835</v>
      </c>
      <c r="F338" t="s">
        <v>9</v>
      </c>
      <c r="G338" t="str">
        <f>"01991"</f>
        <v>01991</v>
      </c>
      <c r="H338" t="str">
        <f>""</f>
        <v/>
      </c>
      <c r="I338">
        <v>2</v>
      </c>
    </row>
    <row r="339" spans="1:9">
      <c r="A339">
        <v>2159833</v>
      </c>
      <c r="B339" t="s">
        <v>9</v>
      </c>
      <c r="C339" t="str">
        <f>"01989"</f>
        <v>01989</v>
      </c>
      <c r="D339" t="str">
        <f>""</f>
        <v/>
      </c>
      <c r="E339">
        <v>2162709</v>
      </c>
      <c r="F339" t="s">
        <v>9</v>
      </c>
      <c r="G339" t="str">
        <f>"06877"</f>
        <v>06877</v>
      </c>
      <c r="H339" t="str">
        <f>""</f>
        <v/>
      </c>
      <c r="I339">
        <v>1</v>
      </c>
    </row>
    <row r="340" spans="1:9">
      <c r="A340">
        <v>2159839</v>
      </c>
      <c r="B340" t="s">
        <v>9</v>
      </c>
      <c r="C340" t="str">
        <f>"02004"</f>
        <v>02004</v>
      </c>
      <c r="D340" t="str">
        <f>""</f>
        <v/>
      </c>
      <c r="E340">
        <v>2160594</v>
      </c>
      <c r="F340" t="s">
        <v>9</v>
      </c>
      <c r="G340" t="str">
        <f>"03272"</f>
        <v>03272</v>
      </c>
      <c r="H340" t="str">
        <f>""</f>
        <v/>
      </c>
      <c r="I340">
        <v>1</v>
      </c>
    </row>
    <row r="341" spans="1:9">
      <c r="A341">
        <v>2159839</v>
      </c>
      <c r="B341" t="s">
        <v>9</v>
      </c>
      <c r="C341" t="str">
        <f>"02004"</f>
        <v>02004</v>
      </c>
      <c r="D341" t="str">
        <f>""</f>
        <v/>
      </c>
      <c r="E341">
        <v>2162917</v>
      </c>
      <c r="F341" t="s">
        <v>9</v>
      </c>
      <c r="G341" t="str">
        <f>"07215"</f>
        <v>07215</v>
      </c>
      <c r="H341" t="str">
        <f>""</f>
        <v/>
      </c>
      <c r="I341">
        <v>1</v>
      </c>
    </row>
    <row r="342" spans="1:9">
      <c r="A342">
        <v>2159839</v>
      </c>
      <c r="B342" t="s">
        <v>9</v>
      </c>
      <c r="C342" t="str">
        <f>"02004"</f>
        <v>02004</v>
      </c>
      <c r="D342" t="str">
        <f>""</f>
        <v/>
      </c>
      <c r="E342">
        <v>2163017</v>
      </c>
      <c r="F342" t="s">
        <v>9</v>
      </c>
      <c r="G342" t="str">
        <f>"07407"</f>
        <v>07407</v>
      </c>
      <c r="H342" t="str">
        <f>""</f>
        <v/>
      </c>
      <c r="I342">
        <v>1</v>
      </c>
    </row>
    <row r="343" spans="1:9">
      <c r="A343">
        <v>2159839</v>
      </c>
      <c r="B343" t="s">
        <v>9</v>
      </c>
      <c r="C343" t="str">
        <f>"02004"</f>
        <v>02004</v>
      </c>
      <c r="D343" t="str">
        <f>""</f>
        <v/>
      </c>
      <c r="E343">
        <v>2172550</v>
      </c>
      <c r="F343" t="s">
        <v>9</v>
      </c>
      <c r="G343" t="str">
        <f>"21734"</f>
        <v>21734</v>
      </c>
      <c r="H343" t="str">
        <f>""</f>
        <v/>
      </c>
      <c r="I343">
        <v>1</v>
      </c>
    </row>
    <row r="344" spans="1:9">
      <c r="A344">
        <v>2159840</v>
      </c>
      <c r="B344" t="s">
        <v>9</v>
      </c>
      <c r="C344" t="str">
        <f>"02005"</f>
        <v>02005</v>
      </c>
      <c r="D344" t="str">
        <f>""</f>
        <v/>
      </c>
      <c r="E344">
        <v>2160594</v>
      </c>
      <c r="F344" t="s">
        <v>9</v>
      </c>
      <c r="G344" t="str">
        <f>"03272"</f>
        <v>03272</v>
      </c>
      <c r="H344" t="str">
        <f>""</f>
        <v/>
      </c>
      <c r="I344">
        <v>1</v>
      </c>
    </row>
    <row r="345" spans="1:9">
      <c r="A345">
        <v>2159840</v>
      </c>
      <c r="B345" t="s">
        <v>9</v>
      </c>
      <c r="C345" t="str">
        <f>"02005"</f>
        <v>02005</v>
      </c>
      <c r="D345" t="str">
        <f>""</f>
        <v/>
      </c>
      <c r="E345">
        <v>2161371</v>
      </c>
      <c r="F345" t="s">
        <v>9</v>
      </c>
      <c r="G345" t="str">
        <f>"04592"</f>
        <v>04592</v>
      </c>
      <c r="H345" t="str">
        <f>""</f>
        <v/>
      </c>
      <c r="I345">
        <v>1</v>
      </c>
    </row>
    <row r="346" spans="1:9">
      <c r="A346">
        <v>2159840</v>
      </c>
      <c r="B346" t="s">
        <v>9</v>
      </c>
      <c r="C346" t="str">
        <f>"02005"</f>
        <v>02005</v>
      </c>
      <c r="D346" t="str">
        <f>""</f>
        <v/>
      </c>
      <c r="E346">
        <v>2162917</v>
      </c>
      <c r="F346" t="s">
        <v>9</v>
      </c>
      <c r="G346" t="str">
        <f>"07215"</f>
        <v>07215</v>
      </c>
      <c r="H346" t="str">
        <f>""</f>
        <v/>
      </c>
      <c r="I346">
        <v>1</v>
      </c>
    </row>
    <row r="347" spans="1:9">
      <c r="A347">
        <v>2159840</v>
      </c>
      <c r="B347" t="s">
        <v>9</v>
      </c>
      <c r="C347" t="str">
        <f>"02005"</f>
        <v>02005</v>
      </c>
      <c r="D347" t="str">
        <f>""</f>
        <v/>
      </c>
      <c r="E347">
        <v>2172550</v>
      </c>
      <c r="F347" t="s">
        <v>9</v>
      </c>
      <c r="G347" t="str">
        <f>"21734"</f>
        <v>21734</v>
      </c>
      <c r="H347" t="str">
        <f>""</f>
        <v/>
      </c>
      <c r="I347">
        <v>1</v>
      </c>
    </row>
    <row r="348" spans="1:9">
      <c r="A348">
        <v>2159843</v>
      </c>
      <c r="B348" t="s">
        <v>9</v>
      </c>
      <c r="C348" t="str">
        <f>"02009"</f>
        <v>02009</v>
      </c>
      <c r="D348" t="str">
        <f>""</f>
        <v/>
      </c>
      <c r="E348">
        <v>2166703</v>
      </c>
      <c r="F348" t="s">
        <v>9</v>
      </c>
      <c r="G348" t="str">
        <f>"12604"</f>
        <v>12604</v>
      </c>
      <c r="H348" t="str">
        <f>""</f>
        <v/>
      </c>
      <c r="I348">
        <v>2</v>
      </c>
    </row>
    <row r="349" spans="1:9">
      <c r="A349">
        <v>2159843</v>
      </c>
      <c r="B349" t="s">
        <v>9</v>
      </c>
      <c r="C349" t="str">
        <f>"02009"</f>
        <v>02009</v>
      </c>
      <c r="D349" t="str">
        <f>""</f>
        <v/>
      </c>
      <c r="E349">
        <v>2171938</v>
      </c>
      <c r="F349" t="s">
        <v>9</v>
      </c>
      <c r="G349" t="str">
        <f>"21011"</f>
        <v>21011</v>
      </c>
      <c r="H349" t="str">
        <f>""</f>
        <v/>
      </c>
      <c r="I349">
        <v>1</v>
      </c>
    </row>
    <row r="350" spans="1:9">
      <c r="A350">
        <v>2159877</v>
      </c>
      <c r="B350" t="s">
        <v>9</v>
      </c>
      <c r="C350" t="str">
        <f>"02051"</f>
        <v>02051</v>
      </c>
      <c r="D350" t="str">
        <f>""</f>
        <v/>
      </c>
      <c r="E350">
        <v>2164323</v>
      </c>
      <c r="F350" t="s">
        <v>9</v>
      </c>
      <c r="G350" t="str">
        <f>"09451"</f>
        <v>09451</v>
      </c>
      <c r="H350" t="str">
        <f>""</f>
        <v/>
      </c>
      <c r="I350">
        <v>2</v>
      </c>
    </row>
    <row r="351" spans="1:9">
      <c r="A351">
        <v>2159877</v>
      </c>
      <c r="B351" t="s">
        <v>9</v>
      </c>
      <c r="C351" t="str">
        <f>"02051"</f>
        <v>02051</v>
      </c>
      <c r="D351" t="str">
        <f>""</f>
        <v/>
      </c>
      <c r="E351">
        <v>2164324</v>
      </c>
      <c r="F351" t="s">
        <v>9</v>
      </c>
      <c r="G351" t="str">
        <f>"09452"</f>
        <v>09452</v>
      </c>
      <c r="H351" t="str">
        <f>""</f>
        <v/>
      </c>
      <c r="I351">
        <v>2</v>
      </c>
    </row>
    <row r="352" spans="1:9">
      <c r="A352">
        <v>2159877</v>
      </c>
      <c r="B352" t="s">
        <v>9</v>
      </c>
      <c r="C352" t="str">
        <f>"02051"</f>
        <v>02051</v>
      </c>
      <c r="D352" t="str">
        <f>""</f>
        <v/>
      </c>
      <c r="E352">
        <v>2164325</v>
      </c>
      <c r="F352" t="s">
        <v>9</v>
      </c>
      <c r="G352" t="str">
        <f>"09453"</f>
        <v>09453</v>
      </c>
      <c r="H352" t="str">
        <f>""</f>
        <v/>
      </c>
      <c r="I352">
        <v>1</v>
      </c>
    </row>
    <row r="353" spans="1:9">
      <c r="A353">
        <v>2159887</v>
      </c>
      <c r="B353" t="s">
        <v>9</v>
      </c>
      <c r="C353" t="str">
        <f>"02065"</f>
        <v>02065</v>
      </c>
      <c r="D353" t="str">
        <f>""</f>
        <v/>
      </c>
      <c r="E353">
        <v>2159499</v>
      </c>
      <c r="F353" t="s">
        <v>9</v>
      </c>
      <c r="G353" t="str">
        <f>"01519"</f>
        <v>01519</v>
      </c>
      <c r="H353" t="str">
        <f>""</f>
        <v/>
      </c>
      <c r="I353">
        <v>1</v>
      </c>
    </row>
    <row r="354" spans="1:9">
      <c r="A354">
        <v>2159887</v>
      </c>
      <c r="B354" t="s">
        <v>9</v>
      </c>
      <c r="C354" t="str">
        <f>"02065"</f>
        <v>02065</v>
      </c>
      <c r="D354" t="str">
        <f>""</f>
        <v/>
      </c>
      <c r="E354">
        <v>2159888</v>
      </c>
      <c r="F354" t="s">
        <v>9</v>
      </c>
      <c r="G354" t="str">
        <f>"02066"</f>
        <v>02066</v>
      </c>
      <c r="H354" t="str">
        <f>""</f>
        <v/>
      </c>
      <c r="I354">
        <v>1</v>
      </c>
    </row>
    <row r="355" spans="1:9">
      <c r="A355">
        <v>2159887</v>
      </c>
      <c r="B355" t="s">
        <v>9</v>
      </c>
      <c r="C355" t="str">
        <f>"02065"</f>
        <v>02065</v>
      </c>
      <c r="D355" t="str">
        <f>""</f>
        <v/>
      </c>
      <c r="E355">
        <v>2159889</v>
      </c>
      <c r="F355" t="s">
        <v>9</v>
      </c>
      <c r="G355" t="str">
        <f>"02067"</f>
        <v>02067</v>
      </c>
      <c r="H355" t="str">
        <f>""</f>
        <v/>
      </c>
      <c r="I355">
        <v>1</v>
      </c>
    </row>
    <row r="356" spans="1:9">
      <c r="A356">
        <v>2159901</v>
      </c>
      <c r="B356" t="s">
        <v>9</v>
      </c>
      <c r="C356" t="str">
        <f>"02082"</f>
        <v>02082</v>
      </c>
      <c r="D356" t="str">
        <f>""</f>
        <v/>
      </c>
      <c r="E356">
        <v>2159899</v>
      </c>
      <c r="F356" t="s">
        <v>9</v>
      </c>
      <c r="G356" t="str">
        <f>"02080"</f>
        <v>02080</v>
      </c>
      <c r="H356" t="str">
        <f>""</f>
        <v/>
      </c>
      <c r="I356">
        <v>7</v>
      </c>
    </row>
    <row r="357" spans="1:9">
      <c r="A357">
        <v>2159901</v>
      </c>
      <c r="B357" t="s">
        <v>9</v>
      </c>
      <c r="C357" t="str">
        <f>"02082"</f>
        <v>02082</v>
      </c>
      <c r="D357" t="str">
        <f>""</f>
        <v/>
      </c>
      <c r="E357">
        <v>2167319</v>
      </c>
      <c r="F357" t="s">
        <v>9</v>
      </c>
      <c r="G357" t="str">
        <f>"14340"</f>
        <v>14340</v>
      </c>
      <c r="H357" t="str">
        <f>""</f>
        <v/>
      </c>
      <c r="I357">
        <v>3</v>
      </c>
    </row>
    <row r="358" spans="1:9">
      <c r="A358">
        <v>2159901</v>
      </c>
      <c r="B358" t="s">
        <v>9</v>
      </c>
      <c r="C358" t="str">
        <f>"02082"</f>
        <v>02082</v>
      </c>
      <c r="D358" t="str">
        <f>""</f>
        <v/>
      </c>
      <c r="E358">
        <v>2167320</v>
      </c>
      <c r="F358" t="s">
        <v>9</v>
      </c>
      <c r="G358" t="str">
        <f>"14342"</f>
        <v>14342</v>
      </c>
      <c r="H358" t="str">
        <f>""</f>
        <v/>
      </c>
      <c r="I358">
        <v>10</v>
      </c>
    </row>
    <row r="359" spans="1:9">
      <c r="A359">
        <v>2159944</v>
      </c>
      <c r="B359" t="s">
        <v>9</v>
      </c>
      <c r="C359" t="str">
        <f>"02130"</f>
        <v>02130</v>
      </c>
      <c r="D359" t="str">
        <f>""</f>
        <v/>
      </c>
      <c r="E359">
        <v>2159945</v>
      </c>
      <c r="F359" t="s">
        <v>9</v>
      </c>
      <c r="G359" t="str">
        <f>"02131"</f>
        <v>02131</v>
      </c>
      <c r="H359" t="str">
        <f>""</f>
        <v/>
      </c>
      <c r="I359">
        <v>1</v>
      </c>
    </row>
    <row r="360" spans="1:9">
      <c r="A360">
        <v>2159944</v>
      </c>
      <c r="B360" t="s">
        <v>9</v>
      </c>
      <c r="C360" t="str">
        <f>"02130"</f>
        <v>02130</v>
      </c>
      <c r="D360" t="str">
        <f>""</f>
        <v/>
      </c>
      <c r="E360">
        <v>2159946</v>
      </c>
      <c r="F360" t="s">
        <v>9</v>
      </c>
      <c r="G360" t="str">
        <f>"02132"</f>
        <v>02132</v>
      </c>
      <c r="H360" t="str">
        <f>""</f>
        <v/>
      </c>
      <c r="I360">
        <v>1</v>
      </c>
    </row>
    <row r="361" spans="1:9">
      <c r="A361">
        <v>2159952</v>
      </c>
      <c r="B361" t="s">
        <v>9</v>
      </c>
      <c r="C361" t="str">
        <f>"02138"</f>
        <v>02138</v>
      </c>
      <c r="D361" t="str">
        <f>""</f>
        <v/>
      </c>
      <c r="E361">
        <v>2160594</v>
      </c>
      <c r="F361" t="s">
        <v>9</v>
      </c>
      <c r="G361" t="str">
        <f>"03272"</f>
        <v>03272</v>
      </c>
      <c r="H361" t="str">
        <f>""</f>
        <v/>
      </c>
      <c r="I361">
        <v>1</v>
      </c>
    </row>
    <row r="362" spans="1:9">
      <c r="A362">
        <v>2159952</v>
      </c>
      <c r="B362" t="s">
        <v>9</v>
      </c>
      <c r="C362" t="str">
        <f>"02138"</f>
        <v>02138</v>
      </c>
      <c r="D362" t="str">
        <f>""</f>
        <v/>
      </c>
      <c r="E362">
        <v>2162917</v>
      </c>
      <c r="F362" t="s">
        <v>9</v>
      </c>
      <c r="G362" t="str">
        <f>"07215"</f>
        <v>07215</v>
      </c>
      <c r="H362" t="str">
        <f>""</f>
        <v/>
      </c>
      <c r="I362">
        <v>1</v>
      </c>
    </row>
    <row r="363" spans="1:9">
      <c r="A363">
        <v>2159952</v>
      </c>
      <c r="B363" t="s">
        <v>9</v>
      </c>
      <c r="C363" t="str">
        <f>"02138"</f>
        <v>02138</v>
      </c>
      <c r="D363" t="str">
        <f>""</f>
        <v/>
      </c>
      <c r="E363">
        <v>2162945</v>
      </c>
      <c r="F363" t="s">
        <v>9</v>
      </c>
      <c r="G363" t="str">
        <f>"07270"</f>
        <v>07270</v>
      </c>
      <c r="H363" t="str">
        <f>""</f>
        <v/>
      </c>
      <c r="I363">
        <v>1</v>
      </c>
    </row>
    <row r="364" spans="1:9">
      <c r="A364">
        <v>2159952</v>
      </c>
      <c r="B364" t="s">
        <v>9</v>
      </c>
      <c r="C364" t="str">
        <f>"02138"</f>
        <v>02138</v>
      </c>
      <c r="D364" t="str">
        <f>""</f>
        <v/>
      </c>
      <c r="E364">
        <v>2163097</v>
      </c>
      <c r="F364" t="s">
        <v>9</v>
      </c>
      <c r="G364" t="str">
        <f>"07556"</f>
        <v>07556</v>
      </c>
      <c r="H364" t="str">
        <f>""</f>
        <v/>
      </c>
      <c r="I364">
        <v>1</v>
      </c>
    </row>
    <row r="365" spans="1:9">
      <c r="A365">
        <v>2159957</v>
      </c>
      <c r="B365" t="s">
        <v>9</v>
      </c>
      <c r="C365" t="str">
        <f>"02147"</f>
        <v>02147</v>
      </c>
      <c r="D365" t="str">
        <f>""</f>
        <v/>
      </c>
      <c r="E365">
        <v>2160051</v>
      </c>
      <c r="F365" t="s">
        <v>9</v>
      </c>
      <c r="G365" t="str">
        <f>"02287"</f>
        <v>02287</v>
      </c>
      <c r="H365" t="str">
        <f>""</f>
        <v/>
      </c>
      <c r="I365">
        <v>1</v>
      </c>
    </row>
    <row r="366" spans="1:9">
      <c r="A366">
        <v>2159957</v>
      </c>
      <c r="B366" t="s">
        <v>9</v>
      </c>
      <c r="C366" t="str">
        <f>"02147"</f>
        <v>02147</v>
      </c>
      <c r="D366" t="str">
        <f>""</f>
        <v/>
      </c>
      <c r="E366">
        <v>2161280</v>
      </c>
      <c r="F366" t="s">
        <v>9</v>
      </c>
      <c r="G366" t="str">
        <f>"04452"</f>
        <v>04452</v>
      </c>
      <c r="H366" t="str">
        <f>""</f>
        <v/>
      </c>
      <c r="I366">
        <v>1</v>
      </c>
    </row>
    <row r="367" spans="1:9">
      <c r="A367">
        <v>2159967</v>
      </c>
      <c r="B367" t="s">
        <v>9</v>
      </c>
      <c r="C367" t="str">
        <f t="shared" ref="C367:C380" si="18">"02170"</f>
        <v>02170</v>
      </c>
      <c r="D367" t="str">
        <f>""</f>
        <v/>
      </c>
      <c r="E367">
        <v>2159111</v>
      </c>
      <c r="F367" t="s">
        <v>9</v>
      </c>
      <c r="G367" t="str">
        <f>"01030"</f>
        <v>01030</v>
      </c>
      <c r="H367" t="str">
        <f>""</f>
        <v/>
      </c>
      <c r="I367">
        <v>1</v>
      </c>
    </row>
    <row r="368" spans="1:9">
      <c r="A368">
        <v>2159967</v>
      </c>
      <c r="B368" t="s">
        <v>9</v>
      </c>
      <c r="C368" t="str">
        <f t="shared" si="18"/>
        <v>02170</v>
      </c>
      <c r="D368" t="str">
        <f>""</f>
        <v/>
      </c>
      <c r="E368">
        <v>2159165</v>
      </c>
      <c r="F368" t="s">
        <v>9</v>
      </c>
      <c r="G368" t="str">
        <f>"01094"</f>
        <v>01094</v>
      </c>
      <c r="H368" t="str">
        <f>""</f>
        <v/>
      </c>
      <c r="I368">
        <v>1</v>
      </c>
    </row>
    <row r="369" spans="1:9">
      <c r="A369">
        <v>2159967</v>
      </c>
      <c r="B369" t="s">
        <v>9</v>
      </c>
      <c r="C369" t="str">
        <f t="shared" si="18"/>
        <v>02170</v>
      </c>
      <c r="D369" t="str">
        <f>""</f>
        <v/>
      </c>
      <c r="E369">
        <v>2159166</v>
      </c>
      <c r="F369" t="s">
        <v>9</v>
      </c>
      <c r="G369" t="str">
        <f>"01095"</f>
        <v>01095</v>
      </c>
      <c r="H369" t="str">
        <f>""</f>
        <v/>
      </c>
      <c r="I369">
        <v>1</v>
      </c>
    </row>
    <row r="370" spans="1:9">
      <c r="A370">
        <v>2159967</v>
      </c>
      <c r="B370" t="s">
        <v>9</v>
      </c>
      <c r="C370" t="str">
        <f t="shared" si="18"/>
        <v>02170</v>
      </c>
      <c r="D370" t="str">
        <f>""</f>
        <v/>
      </c>
      <c r="E370">
        <v>2159437</v>
      </c>
      <c r="F370" t="s">
        <v>9</v>
      </c>
      <c r="G370" t="str">
        <f>"01432"</f>
        <v>01432</v>
      </c>
      <c r="H370" t="str">
        <f>""</f>
        <v/>
      </c>
      <c r="I370">
        <v>1</v>
      </c>
    </row>
    <row r="371" spans="1:9">
      <c r="A371">
        <v>2159967</v>
      </c>
      <c r="B371" t="s">
        <v>9</v>
      </c>
      <c r="C371" t="str">
        <f t="shared" si="18"/>
        <v>02170</v>
      </c>
      <c r="D371" t="str">
        <f>""</f>
        <v/>
      </c>
      <c r="E371">
        <v>2159963</v>
      </c>
      <c r="F371" t="s">
        <v>9</v>
      </c>
      <c r="G371" t="str">
        <f>"02166"</f>
        <v>02166</v>
      </c>
      <c r="H371" t="str">
        <f>""</f>
        <v/>
      </c>
      <c r="I371">
        <v>2</v>
      </c>
    </row>
    <row r="372" spans="1:9">
      <c r="A372">
        <v>2159967</v>
      </c>
      <c r="B372" t="s">
        <v>9</v>
      </c>
      <c r="C372" t="str">
        <f t="shared" si="18"/>
        <v>02170</v>
      </c>
      <c r="D372" t="str">
        <f>""</f>
        <v/>
      </c>
      <c r="E372">
        <v>2159964</v>
      </c>
      <c r="F372" t="s">
        <v>9</v>
      </c>
      <c r="G372" t="str">
        <f>"02167"</f>
        <v>02167</v>
      </c>
      <c r="H372" t="str">
        <f>""</f>
        <v/>
      </c>
      <c r="I372">
        <v>1</v>
      </c>
    </row>
    <row r="373" spans="1:9">
      <c r="A373">
        <v>2159967</v>
      </c>
      <c r="B373" t="s">
        <v>9</v>
      </c>
      <c r="C373" t="str">
        <f t="shared" si="18"/>
        <v>02170</v>
      </c>
      <c r="D373" t="str">
        <f>""</f>
        <v/>
      </c>
      <c r="E373">
        <v>2159965</v>
      </c>
      <c r="F373" t="s">
        <v>9</v>
      </c>
      <c r="G373" t="str">
        <f>"02168"</f>
        <v>02168</v>
      </c>
      <c r="H373" t="str">
        <f>""</f>
        <v/>
      </c>
      <c r="I373">
        <v>1</v>
      </c>
    </row>
    <row r="374" spans="1:9">
      <c r="A374">
        <v>2159967</v>
      </c>
      <c r="B374" t="s">
        <v>9</v>
      </c>
      <c r="C374" t="str">
        <f t="shared" si="18"/>
        <v>02170</v>
      </c>
      <c r="D374" t="str">
        <f>""</f>
        <v/>
      </c>
      <c r="E374">
        <v>2159966</v>
      </c>
      <c r="F374" t="s">
        <v>9</v>
      </c>
      <c r="G374" t="str">
        <f>"02169"</f>
        <v>02169</v>
      </c>
      <c r="H374" t="str">
        <f>""</f>
        <v/>
      </c>
      <c r="I374">
        <v>1</v>
      </c>
    </row>
    <row r="375" spans="1:9">
      <c r="A375">
        <v>2159967</v>
      </c>
      <c r="B375" t="s">
        <v>9</v>
      </c>
      <c r="C375" t="str">
        <f t="shared" si="18"/>
        <v>02170</v>
      </c>
      <c r="D375" t="str">
        <f>""</f>
        <v/>
      </c>
      <c r="E375">
        <v>2159968</v>
      </c>
      <c r="F375" t="s">
        <v>9</v>
      </c>
      <c r="G375" t="str">
        <f>"02171"</f>
        <v>02171</v>
      </c>
      <c r="H375" t="str">
        <f>""</f>
        <v/>
      </c>
      <c r="I375">
        <v>3</v>
      </c>
    </row>
    <row r="376" spans="1:9">
      <c r="A376">
        <v>2159967</v>
      </c>
      <c r="B376" t="s">
        <v>9</v>
      </c>
      <c r="C376" t="str">
        <f t="shared" si="18"/>
        <v>02170</v>
      </c>
      <c r="D376" t="str">
        <f>""</f>
        <v/>
      </c>
      <c r="E376">
        <v>2159969</v>
      </c>
      <c r="F376" t="s">
        <v>9</v>
      </c>
      <c r="G376" t="str">
        <f>"02172"</f>
        <v>02172</v>
      </c>
      <c r="H376" t="str">
        <f>""</f>
        <v/>
      </c>
      <c r="I376">
        <v>1</v>
      </c>
    </row>
    <row r="377" spans="1:9">
      <c r="A377">
        <v>2159967</v>
      </c>
      <c r="B377" t="s">
        <v>9</v>
      </c>
      <c r="C377" t="str">
        <f t="shared" si="18"/>
        <v>02170</v>
      </c>
      <c r="D377" t="str">
        <f>""</f>
        <v/>
      </c>
      <c r="E377">
        <v>2159970</v>
      </c>
      <c r="F377" t="s">
        <v>9</v>
      </c>
      <c r="G377" t="str">
        <f>"02173"</f>
        <v>02173</v>
      </c>
      <c r="H377" t="str">
        <f>""</f>
        <v/>
      </c>
      <c r="I377">
        <v>2</v>
      </c>
    </row>
    <row r="378" spans="1:9">
      <c r="A378">
        <v>2159967</v>
      </c>
      <c r="B378" t="s">
        <v>9</v>
      </c>
      <c r="C378" t="str">
        <f t="shared" si="18"/>
        <v>02170</v>
      </c>
      <c r="D378" t="str">
        <f>""</f>
        <v/>
      </c>
      <c r="E378">
        <v>2159971</v>
      </c>
      <c r="F378" t="s">
        <v>9</v>
      </c>
      <c r="G378" t="str">
        <f>"02174"</f>
        <v>02174</v>
      </c>
      <c r="H378" t="str">
        <f>""</f>
        <v/>
      </c>
      <c r="I378">
        <v>2</v>
      </c>
    </row>
    <row r="379" spans="1:9">
      <c r="A379">
        <v>2159967</v>
      </c>
      <c r="B379" t="s">
        <v>9</v>
      </c>
      <c r="C379" t="str">
        <f t="shared" si="18"/>
        <v>02170</v>
      </c>
      <c r="D379" t="str">
        <f>""</f>
        <v/>
      </c>
      <c r="E379">
        <v>2162394</v>
      </c>
      <c r="F379" t="s">
        <v>9</v>
      </c>
      <c r="G379" t="str">
        <f>"06320"</f>
        <v>06320</v>
      </c>
      <c r="H379" t="str">
        <f>""</f>
        <v/>
      </c>
      <c r="I379">
        <v>1</v>
      </c>
    </row>
    <row r="380" spans="1:9">
      <c r="A380">
        <v>2159967</v>
      </c>
      <c r="B380" t="s">
        <v>9</v>
      </c>
      <c r="C380" t="str">
        <f t="shared" si="18"/>
        <v>02170</v>
      </c>
      <c r="D380" t="str">
        <f>""</f>
        <v/>
      </c>
      <c r="E380">
        <v>2163115</v>
      </c>
      <c r="F380" t="s">
        <v>9</v>
      </c>
      <c r="G380" t="str">
        <f>"07583"</f>
        <v>07583</v>
      </c>
      <c r="H380" t="str">
        <f>""</f>
        <v/>
      </c>
      <c r="I380">
        <v>1</v>
      </c>
    </row>
    <row r="381" spans="1:9">
      <c r="A381">
        <v>2159973</v>
      </c>
      <c r="B381" t="s">
        <v>9</v>
      </c>
      <c r="C381" t="str">
        <f>"02177"</f>
        <v>02177</v>
      </c>
      <c r="D381" t="str">
        <f>""</f>
        <v/>
      </c>
      <c r="E381">
        <v>2159975</v>
      </c>
      <c r="F381" t="s">
        <v>9</v>
      </c>
      <c r="G381" t="str">
        <f>"02180"</f>
        <v>02180</v>
      </c>
      <c r="H381" t="str">
        <f>""</f>
        <v/>
      </c>
      <c r="I381">
        <v>1</v>
      </c>
    </row>
    <row r="382" spans="1:9">
      <c r="A382">
        <v>2159973</v>
      </c>
      <c r="B382" t="s">
        <v>9</v>
      </c>
      <c r="C382" t="str">
        <f>"02177"</f>
        <v>02177</v>
      </c>
      <c r="D382" t="str">
        <f>""</f>
        <v/>
      </c>
      <c r="E382">
        <v>2163841</v>
      </c>
      <c r="F382" t="s">
        <v>9</v>
      </c>
      <c r="G382" t="str">
        <f>"08717"</f>
        <v>08717</v>
      </c>
      <c r="H382" t="str">
        <f>""</f>
        <v/>
      </c>
      <c r="I382">
        <v>1</v>
      </c>
    </row>
    <row r="383" spans="1:9">
      <c r="A383">
        <v>2159997</v>
      </c>
      <c r="B383" t="s">
        <v>9</v>
      </c>
      <c r="C383" t="str">
        <f>"02209"</f>
        <v>02209</v>
      </c>
      <c r="D383" t="str">
        <f>""</f>
        <v/>
      </c>
      <c r="E383">
        <v>2160000</v>
      </c>
      <c r="F383" t="s">
        <v>9</v>
      </c>
      <c r="G383" t="str">
        <f>"02213"</f>
        <v>02213</v>
      </c>
      <c r="H383" t="str">
        <f>""</f>
        <v/>
      </c>
      <c r="I383">
        <v>1</v>
      </c>
    </row>
    <row r="384" spans="1:9">
      <c r="A384">
        <v>2159997</v>
      </c>
      <c r="B384" t="s">
        <v>9</v>
      </c>
      <c r="C384" t="str">
        <f>"02209"</f>
        <v>02209</v>
      </c>
      <c r="D384" t="str">
        <f>""</f>
        <v/>
      </c>
      <c r="E384">
        <v>2176669</v>
      </c>
      <c r="F384" t="s">
        <v>9</v>
      </c>
      <c r="G384" t="str">
        <f>"27246"</f>
        <v>27246</v>
      </c>
      <c r="H384" t="str">
        <f>""</f>
        <v/>
      </c>
      <c r="I384">
        <v>1</v>
      </c>
    </row>
    <row r="385" spans="1:9">
      <c r="A385">
        <v>2160001</v>
      </c>
      <c r="B385" t="s">
        <v>9</v>
      </c>
      <c r="C385" t="str">
        <f>"02214"</f>
        <v>02214</v>
      </c>
      <c r="D385" t="str">
        <f>""</f>
        <v/>
      </c>
      <c r="E385">
        <v>2160146</v>
      </c>
      <c r="F385" t="s">
        <v>9</v>
      </c>
      <c r="G385" t="str">
        <f>"02445"</f>
        <v>02445</v>
      </c>
      <c r="H385" t="str">
        <f>""</f>
        <v/>
      </c>
      <c r="I385">
        <v>2</v>
      </c>
    </row>
    <row r="386" spans="1:9">
      <c r="A386">
        <v>2160001</v>
      </c>
      <c r="B386" t="s">
        <v>9</v>
      </c>
      <c r="C386" t="str">
        <f>"02214"</f>
        <v>02214</v>
      </c>
      <c r="D386" t="str">
        <f>""</f>
        <v/>
      </c>
      <c r="E386">
        <v>2160147</v>
      </c>
      <c r="F386" t="s">
        <v>9</v>
      </c>
      <c r="G386" t="str">
        <f>"02446"</f>
        <v>02446</v>
      </c>
      <c r="H386" t="str">
        <f>""</f>
        <v/>
      </c>
      <c r="I386">
        <v>2</v>
      </c>
    </row>
    <row r="387" spans="1:9">
      <c r="A387">
        <v>2160001</v>
      </c>
      <c r="B387" t="s">
        <v>9</v>
      </c>
      <c r="C387" t="str">
        <f>"02214"</f>
        <v>02214</v>
      </c>
      <c r="D387" t="str">
        <f>""</f>
        <v/>
      </c>
      <c r="E387">
        <v>2160149</v>
      </c>
      <c r="F387" t="s">
        <v>9</v>
      </c>
      <c r="G387" t="str">
        <f>"02450"</f>
        <v>02450</v>
      </c>
      <c r="H387" t="str">
        <f>""</f>
        <v/>
      </c>
      <c r="I387">
        <v>1</v>
      </c>
    </row>
    <row r="388" spans="1:9">
      <c r="A388">
        <v>2160001</v>
      </c>
      <c r="B388" t="s">
        <v>9</v>
      </c>
      <c r="C388" t="str">
        <f>"02214"</f>
        <v>02214</v>
      </c>
      <c r="D388" t="str">
        <f>""</f>
        <v/>
      </c>
      <c r="E388">
        <v>2160150</v>
      </c>
      <c r="F388" t="s">
        <v>9</v>
      </c>
      <c r="G388" t="str">
        <f>"02451"</f>
        <v>02451</v>
      </c>
      <c r="H388" t="str">
        <f>""</f>
        <v/>
      </c>
      <c r="I388">
        <v>1</v>
      </c>
    </row>
    <row r="389" spans="1:9">
      <c r="A389">
        <v>2160001</v>
      </c>
      <c r="B389" t="s">
        <v>9</v>
      </c>
      <c r="C389" t="str">
        <f>"02214"</f>
        <v>02214</v>
      </c>
      <c r="D389" t="str">
        <f>""</f>
        <v/>
      </c>
      <c r="E389">
        <v>2160151</v>
      </c>
      <c r="F389" t="s">
        <v>9</v>
      </c>
      <c r="G389" t="str">
        <f>"02452"</f>
        <v>02452</v>
      </c>
      <c r="H389" t="str">
        <f>""</f>
        <v/>
      </c>
      <c r="I389">
        <v>2</v>
      </c>
    </row>
    <row r="390" spans="1:9">
      <c r="A390">
        <v>2160002</v>
      </c>
      <c r="B390" t="s">
        <v>9</v>
      </c>
      <c r="C390" t="str">
        <f>"02215"</f>
        <v>02215</v>
      </c>
      <c r="D390" t="str">
        <f>""</f>
        <v/>
      </c>
      <c r="E390">
        <v>2160145</v>
      </c>
      <c r="F390" t="s">
        <v>9</v>
      </c>
      <c r="G390" t="str">
        <f>"02444"</f>
        <v>02444</v>
      </c>
      <c r="H390" t="str">
        <f>""</f>
        <v/>
      </c>
      <c r="I390">
        <v>2</v>
      </c>
    </row>
    <row r="391" spans="1:9">
      <c r="A391">
        <v>2160002</v>
      </c>
      <c r="B391" t="s">
        <v>9</v>
      </c>
      <c r="C391" t="str">
        <f>"02215"</f>
        <v>02215</v>
      </c>
      <c r="D391" t="str">
        <f>""</f>
        <v/>
      </c>
      <c r="E391">
        <v>2160147</v>
      </c>
      <c r="F391" t="s">
        <v>9</v>
      </c>
      <c r="G391" t="str">
        <f>"02446"</f>
        <v>02446</v>
      </c>
      <c r="H391" t="str">
        <f>""</f>
        <v/>
      </c>
      <c r="I391">
        <v>2</v>
      </c>
    </row>
    <row r="392" spans="1:9">
      <c r="A392">
        <v>2160002</v>
      </c>
      <c r="B392" t="s">
        <v>9</v>
      </c>
      <c r="C392" t="str">
        <f>"02215"</f>
        <v>02215</v>
      </c>
      <c r="D392" t="str">
        <f>""</f>
        <v/>
      </c>
      <c r="E392">
        <v>2160152</v>
      </c>
      <c r="F392" t="s">
        <v>9</v>
      </c>
      <c r="G392" t="str">
        <f>"02453"</f>
        <v>02453</v>
      </c>
      <c r="H392" t="str">
        <f>""</f>
        <v/>
      </c>
      <c r="I392">
        <v>2</v>
      </c>
    </row>
    <row r="393" spans="1:9">
      <c r="A393">
        <v>2160038</v>
      </c>
      <c r="B393" t="s">
        <v>9</v>
      </c>
      <c r="C393" t="str">
        <f>"02271"</f>
        <v>02271</v>
      </c>
      <c r="D393" t="str">
        <f>""</f>
        <v/>
      </c>
      <c r="E393">
        <v>2163744</v>
      </c>
      <c r="F393" t="s">
        <v>9</v>
      </c>
      <c r="G393" t="str">
        <f>"08565"</f>
        <v>08565</v>
      </c>
      <c r="H393" t="str">
        <f>""</f>
        <v/>
      </c>
      <c r="I393">
        <v>3</v>
      </c>
    </row>
    <row r="394" spans="1:9">
      <c r="A394">
        <v>2160047</v>
      </c>
      <c r="B394" t="s">
        <v>9</v>
      </c>
      <c r="C394" t="str">
        <f t="shared" ref="C394:C406" si="19">"02283"</f>
        <v>02283</v>
      </c>
      <c r="D394" t="str">
        <f>""</f>
        <v/>
      </c>
      <c r="E394">
        <v>2160556</v>
      </c>
      <c r="F394" t="s">
        <v>9</v>
      </c>
      <c r="G394" t="str">
        <f>"03196"</f>
        <v>03196</v>
      </c>
      <c r="H394" t="str">
        <f>""</f>
        <v/>
      </c>
      <c r="I394">
        <v>1</v>
      </c>
    </row>
    <row r="395" spans="1:9">
      <c r="A395">
        <v>2160047</v>
      </c>
      <c r="B395" t="s">
        <v>9</v>
      </c>
      <c r="C395" t="str">
        <f t="shared" si="19"/>
        <v>02283</v>
      </c>
      <c r="D395" t="str">
        <f>""</f>
        <v/>
      </c>
      <c r="E395">
        <v>2184068</v>
      </c>
      <c r="F395" t="s">
        <v>9</v>
      </c>
      <c r="G395" t="str">
        <f>"35806"</f>
        <v>35806</v>
      </c>
      <c r="H395" t="str">
        <f>""</f>
        <v/>
      </c>
      <c r="I395">
        <v>1</v>
      </c>
    </row>
    <row r="396" spans="1:9">
      <c r="A396">
        <v>2160047</v>
      </c>
      <c r="B396" t="s">
        <v>9</v>
      </c>
      <c r="C396" t="str">
        <f t="shared" si="19"/>
        <v>02283</v>
      </c>
      <c r="D396" t="str">
        <f>""</f>
        <v/>
      </c>
      <c r="E396">
        <v>2184069</v>
      </c>
      <c r="F396" t="s">
        <v>9</v>
      </c>
      <c r="G396" t="str">
        <f>"35807"</f>
        <v>35807</v>
      </c>
      <c r="H396" t="str">
        <f>""</f>
        <v/>
      </c>
      <c r="I396">
        <v>2</v>
      </c>
    </row>
    <row r="397" spans="1:9">
      <c r="A397">
        <v>2160047</v>
      </c>
      <c r="B397" t="s">
        <v>9</v>
      </c>
      <c r="C397" t="str">
        <f t="shared" si="19"/>
        <v>02283</v>
      </c>
      <c r="D397" t="str">
        <f>""</f>
        <v/>
      </c>
      <c r="E397">
        <v>2184100</v>
      </c>
      <c r="F397" t="s">
        <v>9</v>
      </c>
      <c r="G397" t="str">
        <f>"35838"</f>
        <v>35838</v>
      </c>
      <c r="H397" t="str">
        <f>""</f>
        <v/>
      </c>
      <c r="I397">
        <v>1</v>
      </c>
    </row>
    <row r="398" spans="1:9">
      <c r="A398">
        <v>2160047</v>
      </c>
      <c r="B398" t="s">
        <v>9</v>
      </c>
      <c r="C398" t="str">
        <f t="shared" si="19"/>
        <v>02283</v>
      </c>
      <c r="D398" t="str">
        <f>""</f>
        <v/>
      </c>
      <c r="E398">
        <v>2184101</v>
      </c>
      <c r="F398" t="s">
        <v>9</v>
      </c>
      <c r="G398" t="str">
        <f>"35839"</f>
        <v>35839</v>
      </c>
      <c r="H398" t="str">
        <f>""</f>
        <v/>
      </c>
      <c r="I398">
        <v>1</v>
      </c>
    </row>
    <row r="399" spans="1:9">
      <c r="A399">
        <v>2160047</v>
      </c>
      <c r="B399" t="s">
        <v>9</v>
      </c>
      <c r="C399" t="str">
        <f t="shared" si="19"/>
        <v>02283</v>
      </c>
      <c r="D399" t="str">
        <f>""</f>
        <v/>
      </c>
      <c r="E399">
        <v>2184209</v>
      </c>
      <c r="F399" t="s">
        <v>9</v>
      </c>
      <c r="G399" t="str">
        <f>"35964"</f>
        <v>35964</v>
      </c>
      <c r="H399" t="str">
        <f>""</f>
        <v/>
      </c>
      <c r="I399">
        <v>1</v>
      </c>
    </row>
    <row r="400" spans="1:9">
      <c r="A400">
        <v>2160047</v>
      </c>
      <c r="B400" t="s">
        <v>9</v>
      </c>
      <c r="C400" t="str">
        <f t="shared" si="19"/>
        <v>02283</v>
      </c>
      <c r="D400" t="str">
        <f>""</f>
        <v/>
      </c>
      <c r="E400">
        <v>2184210</v>
      </c>
      <c r="F400" t="s">
        <v>9</v>
      </c>
      <c r="G400" t="str">
        <f>"35965"</f>
        <v>35965</v>
      </c>
      <c r="H400" t="str">
        <f>""</f>
        <v/>
      </c>
      <c r="I400">
        <v>1</v>
      </c>
    </row>
    <row r="401" spans="1:9">
      <c r="A401">
        <v>2160047</v>
      </c>
      <c r="B401" t="s">
        <v>9</v>
      </c>
      <c r="C401" t="str">
        <f t="shared" si="19"/>
        <v>02283</v>
      </c>
      <c r="D401" t="str">
        <f>""</f>
        <v/>
      </c>
      <c r="E401">
        <v>2184211</v>
      </c>
      <c r="F401" t="s">
        <v>9</v>
      </c>
      <c r="G401" t="str">
        <f>"35966"</f>
        <v>35966</v>
      </c>
      <c r="H401" t="str">
        <f>""</f>
        <v/>
      </c>
      <c r="I401">
        <v>1</v>
      </c>
    </row>
    <row r="402" spans="1:9">
      <c r="A402">
        <v>2160047</v>
      </c>
      <c r="B402" t="s">
        <v>9</v>
      </c>
      <c r="C402" t="str">
        <f t="shared" si="19"/>
        <v>02283</v>
      </c>
      <c r="D402" t="str">
        <f>""</f>
        <v/>
      </c>
      <c r="E402">
        <v>2184212</v>
      </c>
      <c r="F402" t="s">
        <v>9</v>
      </c>
      <c r="G402" t="str">
        <f>"35967"</f>
        <v>35967</v>
      </c>
      <c r="H402" t="str">
        <f>""</f>
        <v/>
      </c>
      <c r="I402">
        <v>1</v>
      </c>
    </row>
    <row r="403" spans="1:9">
      <c r="A403">
        <v>2160047</v>
      </c>
      <c r="B403" t="s">
        <v>9</v>
      </c>
      <c r="C403" t="str">
        <f t="shared" si="19"/>
        <v>02283</v>
      </c>
      <c r="D403" t="str">
        <f>""</f>
        <v/>
      </c>
      <c r="E403">
        <v>2184213</v>
      </c>
      <c r="F403" t="s">
        <v>9</v>
      </c>
      <c r="G403" t="str">
        <f>"35968"</f>
        <v>35968</v>
      </c>
      <c r="H403" t="str">
        <f>""</f>
        <v/>
      </c>
      <c r="I403">
        <v>1</v>
      </c>
    </row>
    <row r="404" spans="1:9">
      <c r="A404">
        <v>2160047</v>
      </c>
      <c r="B404" t="s">
        <v>9</v>
      </c>
      <c r="C404" t="str">
        <f t="shared" si="19"/>
        <v>02283</v>
      </c>
      <c r="D404" t="str">
        <f>""</f>
        <v/>
      </c>
      <c r="E404">
        <v>2184214</v>
      </c>
      <c r="F404" t="s">
        <v>9</v>
      </c>
      <c r="G404" t="str">
        <f>"35969"</f>
        <v>35969</v>
      </c>
      <c r="H404" t="str">
        <f>""</f>
        <v/>
      </c>
      <c r="I404">
        <v>1</v>
      </c>
    </row>
    <row r="405" spans="1:9">
      <c r="A405">
        <v>2160047</v>
      </c>
      <c r="B405" t="s">
        <v>9</v>
      </c>
      <c r="C405" t="str">
        <f t="shared" si="19"/>
        <v>02283</v>
      </c>
      <c r="D405" t="str">
        <f>""</f>
        <v/>
      </c>
      <c r="E405">
        <v>2184215</v>
      </c>
      <c r="F405" t="s">
        <v>9</v>
      </c>
      <c r="G405" t="str">
        <f>"35970"</f>
        <v>35970</v>
      </c>
      <c r="H405" t="str">
        <f>""</f>
        <v/>
      </c>
      <c r="I405">
        <v>1</v>
      </c>
    </row>
    <row r="406" spans="1:9">
      <c r="A406">
        <v>2160047</v>
      </c>
      <c r="B406" t="s">
        <v>9</v>
      </c>
      <c r="C406" t="str">
        <f t="shared" si="19"/>
        <v>02283</v>
      </c>
      <c r="D406" t="str">
        <f>""</f>
        <v/>
      </c>
      <c r="E406">
        <v>2184216</v>
      </c>
      <c r="F406" t="s">
        <v>9</v>
      </c>
      <c r="G406" t="str">
        <f>"35971"</f>
        <v>35971</v>
      </c>
      <c r="H406" t="str">
        <f>""</f>
        <v/>
      </c>
      <c r="I406">
        <v>1</v>
      </c>
    </row>
    <row r="407" spans="1:9">
      <c r="A407">
        <v>2160058</v>
      </c>
      <c r="B407" t="s">
        <v>9</v>
      </c>
      <c r="C407" t="str">
        <f>"02297"</f>
        <v>02297</v>
      </c>
      <c r="D407" t="str">
        <f>""</f>
        <v/>
      </c>
      <c r="E407">
        <v>2159836</v>
      </c>
      <c r="F407" t="s">
        <v>9</v>
      </c>
      <c r="G407" t="str">
        <f>"01992"</f>
        <v>01992</v>
      </c>
      <c r="H407" t="str">
        <f>""</f>
        <v/>
      </c>
      <c r="I407">
        <v>2</v>
      </c>
    </row>
    <row r="408" spans="1:9">
      <c r="A408">
        <v>2160058</v>
      </c>
      <c r="B408" t="s">
        <v>9</v>
      </c>
      <c r="C408" t="str">
        <f>"02297"</f>
        <v>02297</v>
      </c>
      <c r="D408" t="str">
        <f>""</f>
        <v/>
      </c>
      <c r="E408">
        <v>2162250</v>
      </c>
      <c r="F408" t="s">
        <v>9</v>
      </c>
      <c r="G408" t="str">
        <f>"06101"</f>
        <v>06101</v>
      </c>
      <c r="H408" t="str">
        <f>""</f>
        <v/>
      </c>
      <c r="I408">
        <v>2</v>
      </c>
    </row>
    <row r="409" spans="1:9">
      <c r="A409">
        <v>2160075</v>
      </c>
      <c r="B409" t="s">
        <v>9</v>
      </c>
      <c r="C409" t="str">
        <f>"02336"</f>
        <v>02336</v>
      </c>
      <c r="D409" t="str">
        <f>""</f>
        <v/>
      </c>
      <c r="E409">
        <v>2160226</v>
      </c>
      <c r="F409" t="s">
        <v>9</v>
      </c>
      <c r="G409" t="str">
        <f>"02557"</f>
        <v>02557</v>
      </c>
      <c r="H409" t="str">
        <f>""</f>
        <v/>
      </c>
      <c r="I409">
        <v>1</v>
      </c>
    </row>
    <row r="410" spans="1:9">
      <c r="A410">
        <v>2160075</v>
      </c>
      <c r="B410" t="s">
        <v>9</v>
      </c>
      <c r="C410" t="str">
        <f>"02336"</f>
        <v>02336</v>
      </c>
      <c r="D410" t="str">
        <f>""</f>
        <v/>
      </c>
      <c r="E410">
        <v>2162989</v>
      </c>
      <c r="F410" t="s">
        <v>9</v>
      </c>
      <c r="G410" t="str">
        <f>"07359"</f>
        <v>07359</v>
      </c>
      <c r="H410" t="str">
        <f>""</f>
        <v/>
      </c>
      <c r="I410">
        <v>1</v>
      </c>
    </row>
    <row r="411" spans="1:9">
      <c r="A411">
        <v>2160075</v>
      </c>
      <c r="B411" t="s">
        <v>9</v>
      </c>
      <c r="C411" t="str">
        <f>"02336"</f>
        <v>02336</v>
      </c>
      <c r="D411" t="str">
        <f>""</f>
        <v/>
      </c>
      <c r="E411">
        <v>2163599</v>
      </c>
      <c r="F411" t="s">
        <v>9</v>
      </c>
      <c r="G411" t="str">
        <f>"08384"</f>
        <v>08384</v>
      </c>
      <c r="H411" t="str">
        <f>""</f>
        <v/>
      </c>
      <c r="I411">
        <v>1</v>
      </c>
    </row>
    <row r="412" spans="1:9">
      <c r="A412">
        <v>2160075</v>
      </c>
      <c r="B412" t="s">
        <v>9</v>
      </c>
      <c r="C412" t="str">
        <f>"02336"</f>
        <v>02336</v>
      </c>
      <c r="D412" t="str">
        <f>""</f>
        <v/>
      </c>
      <c r="E412">
        <v>2163638</v>
      </c>
      <c r="F412" t="s">
        <v>9</v>
      </c>
      <c r="G412" t="str">
        <f>"08431"</f>
        <v>08431</v>
      </c>
      <c r="H412" t="str">
        <f>""</f>
        <v/>
      </c>
      <c r="I412">
        <v>1</v>
      </c>
    </row>
    <row r="413" spans="1:9">
      <c r="A413">
        <v>2160079</v>
      </c>
      <c r="B413" t="s">
        <v>9</v>
      </c>
      <c r="C413" t="str">
        <f t="shared" ref="C413:C418" si="20">"02345"</f>
        <v>02345</v>
      </c>
      <c r="D413" t="str">
        <f>""</f>
        <v/>
      </c>
      <c r="E413">
        <v>2159633</v>
      </c>
      <c r="F413" t="s">
        <v>9</v>
      </c>
      <c r="G413" t="str">
        <f>"01688"</f>
        <v>01688</v>
      </c>
      <c r="H413" t="str">
        <f>""</f>
        <v/>
      </c>
      <c r="I413">
        <v>1</v>
      </c>
    </row>
    <row r="414" spans="1:9">
      <c r="A414">
        <v>2160079</v>
      </c>
      <c r="B414" t="s">
        <v>9</v>
      </c>
      <c r="C414" t="str">
        <f t="shared" si="20"/>
        <v>02345</v>
      </c>
      <c r="D414" t="str">
        <f>""</f>
        <v/>
      </c>
      <c r="E414">
        <v>2160081</v>
      </c>
      <c r="F414" t="s">
        <v>9</v>
      </c>
      <c r="G414" t="str">
        <f>"02347"</f>
        <v>02347</v>
      </c>
      <c r="H414" t="str">
        <f>""</f>
        <v/>
      </c>
      <c r="I414">
        <v>1</v>
      </c>
    </row>
    <row r="415" spans="1:9">
      <c r="A415">
        <v>2160079</v>
      </c>
      <c r="B415" t="s">
        <v>9</v>
      </c>
      <c r="C415" t="str">
        <f t="shared" si="20"/>
        <v>02345</v>
      </c>
      <c r="D415" t="str">
        <f>""</f>
        <v/>
      </c>
      <c r="E415">
        <v>2160082</v>
      </c>
      <c r="F415" t="s">
        <v>9</v>
      </c>
      <c r="G415" t="str">
        <f>"02348"</f>
        <v>02348</v>
      </c>
      <c r="H415" t="str">
        <f>""</f>
        <v/>
      </c>
      <c r="I415">
        <v>1</v>
      </c>
    </row>
    <row r="416" spans="1:9">
      <c r="A416">
        <v>2160079</v>
      </c>
      <c r="B416" t="s">
        <v>9</v>
      </c>
      <c r="C416" t="str">
        <f t="shared" si="20"/>
        <v>02345</v>
      </c>
      <c r="D416" t="str">
        <f>""</f>
        <v/>
      </c>
      <c r="E416">
        <v>2160083</v>
      </c>
      <c r="F416" t="s">
        <v>9</v>
      </c>
      <c r="G416" t="str">
        <f>"02349"</f>
        <v>02349</v>
      </c>
      <c r="H416" t="str">
        <f>""</f>
        <v/>
      </c>
      <c r="I416">
        <v>1</v>
      </c>
    </row>
    <row r="417" spans="1:9">
      <c r="A417">
        <v>2160079</v>
      </c>
      <c r="B417" t="s">
        <v>9</v>
      </c>
      <c r="C417" t="str">
        <f t="shared" si="20"/>
        <v>02345</v>
      </c>
      <c r="D417" t="str">
        <f>""</f>
        <v/>
      </c>
      <c r="E417">
        <v>2160084</v>
      </c>
      <c r="F417" t="s">
        <v>9</v>
      </c>
      <c r="G417" t="str">
        <f>"02350"</f>
        <v>02350</v>
      </c>
      <c r="H417" t="str">
        <f>""</f>
        <v/>
      </c>
      <c r="I417">
        <v>1</v>
      </c>
    </row>
    <row r="418" spans="1:9">
      <c r="A418">
        <v>2160079</v>
      </c>
      <c r="B418" t="s">
        <v>9</v>
      </c>
      <c r="C418" t="str">
        <f t="shared" si="20"/>
        <v>02345</v>
      </c>
      <c r="D418" t="str">
        <f>""</f>
        <v/>
      </c>
      <c r="E418">
        <v>2160085</v>
      </c>
      <c r="F418" t="s">
        <v>9</v>
      </c>
      <c r="G418" t="str">
        <f>"02351"</f>
        <v>02351</v>
      </c>
      <c r="H418" t="str">
        <f>""</f>
        <v/>
      </c>
      <c r="I418">
        <v>2</v>
      </c>
    </row>
    <row r="419" spans="1:9">
      <c r="A419">
        <v>2160092</v>
      </c>
      <c r="B419" t="s">
        <v>9</v>
      </c>
      <c r="C419" t="str">
        <f>"02361"</f>
        <v>02361</v>
      </c>
      <c r="D419" t="str">
        <f>""</f>
        <v/>
      </c>
      <c r="E419">
        <v>2160702</v>
      </c>
      <c r="F419" t="s">
        <v>9</v>
      </c>
      <c r="G419" t="str">
        <f>"03431"</f>
        <v>03431</v>
      </c>
      <c r="H419" t="str">
        <f>""</f>
        <v/>
      </c>
      <c r="I419">
        <v>1</v>
      </c>
    </row>
    <row r="420" spans="1:9">
      <c r="A420">
        <v>2160092</v>
      </c>
      <c r="B420" t="s">
        <v>9</v>
      </c>
      <c r="C420" t="str">
        <f>"02361"</f>
        <v>02361</v>
      </c>
      <c r="D420" t="str">
        <f>""</f>
        <v/>
      </c>
      <c r="E420">
        <v>2160703</v>
      </c>
      <c r="F420" t="s">
        <v>9</v>
      </c>
      <c r="G420" t="str">
        <f>"03432"</f>
        <v>03432</v>
      </c>
      <c r="H420" t="str">
        <f>""</f>
        <v/>
      </c>
      <c r="I420">
        <v>1</v>
      </c>
    </row>
    <row r="421" spans="1:9">
      <c r="A421">
        <v>2160092</v>
      </c>
      <c r="B421" t="s">
        <v>9</v>
      </c>
      <c r="C421" t="str">
        <f>"02361"</f>
        <v>02361</v>
      </c>
      <c r="D421" t="str">
        <f>""</f>
        <v/>
      </c>
      <c r="E421">
        <v>2160704</v>
      </c>
      <c r="F421" t="s">
        <v>9</v>
      </c>
      <c r="G421" t="str">
        <f>"03433"</f>
        <v>03433</v>
      </c>
      <c r="H421" t="str">
        <f>""</f>
        <v/>
      </c>
      <c r="I421">
        <v>1</v>
      </c>
    </row>
    <row r="422" spans="1:9">
      <c r="A422">
        <v>2160092</v>
      </c>
      <c r="B422" t="s">
        <v>9</v>
      </c>
      <c r="C422" t="str">
        <f>"02361"</f>
        <v>02361</v>
      </c>
      <c r="D422" t="str">
        <f>""</f>
        <v/>
      </c>
      <c r="E422">
        <v>2160735</v>
      </c>
      <c r="F422" t="s">
        <v>9</v>
      </c>
      <c r="G422" t="str">
        <f>"03505"</f>
        <v>03505</v>
      </c>
      <c r="H422" t="str">
        <f>""</f>
        <v/>
      </c>
      <c r="I422">
        <v>2</v>
      </c>
    </row>
    <row r="423" spans="1:9">
      <c r="A423">
        <v>2160092</v>
      </c>
      <c r="B423" t="s">
        <v>9</v>
      </c>
      <c r="C423" t="str">
        <f>"02361"</f>
        <v>02361</v>
      </c>
      <c r="D423" t="str">
        <f>""</f>
        <v/>
      </c>
      <c r="E423">
        <v>2160741</v>
      </c>
      <c r="F423" t="s">
        <v>9</v>
      </c>
      <c r="G423" t="str">
        <f>"03519"</f>
        <v>03519</v>
      </c>
      <c r="H423" t="str">
        <f>""</f>
        <v/>
      </c>
      <c r="I423">
        <v>2</v>
      </c>
    </row>
    <row r="424" spans="1:9">
      <c r="A424">
        <v>2160115</v>
      </c>
      <c r="B424" t="s">
        <v>9</v>
      </c>
      <c r="C424" t="str">
        <f t="shared" ref="C424:C432" si="21">"02396"</f>
        <v>02396</v>
      </c>
      <c r="D424" t="str">
        <f>""</f>
        <v/>
      </c>
      <c r="E424">
        <v>2161560</v>
      </c>
      <c r="F424" t="s">
        <v>9</v>
      </c>
      <c r="G424" t="str">
        <f>"04948"</f>
        <v>04948</v>
      </c>
      <c r="H424" t="str">
        <f>""</f>
        <v/>
      </c>
      <c r="I424">
        <v>2</v>
      </c>
    </row>
    <row r="425" spans="1:9">
      <c r="A425">
        <v>2160115</v>
      </c>
      <c r="B425" t="s">
        <v>9</v>
      </c>
      <c r="C425" t="str">
        <f t="shared" si="21"/>
        <v>02396</v>
      </c>
      <c r="D425" t="str">
        <f>""</f>
        <v/>
      </c>
      <c r="E425">
        <v>2161561</v>
      </c>
      <c r="F425" t="s">
        <v>9</v>
      </c>
      <c r="G425" t="str">
        <f>"04949"</f>
        <v>04949</v>
      </c>
      <c r="H425" t="str">
        <f>""</f>
        <v/>
      </c>
      <c r="I425">
        <v>1</v>
      </c>
    </row>
    <row r="426" spans="1:9">
      <c r="A426">
        <v>2160115</v>
      </c>
      <c r="B426" t="s">
        <v>9</v>
      </c>
      <c r="C426" t="str">
        <f t="shared" si="21"/>
        <v>02396</v>
      </c>
      <c r="D426" t="str">
        <f>""</f>
        <v/>
      </c>
      <c r="E426">
        <v>2161562</v>
      </c>
      <c r="F426" t="s">
        <v>9</v>
      </c>
      <c r="G426" t="str">
        <f>"04950"</f>
        <v>04950</v>
      </c>
      <c r="H426" t="str">
        <f>""</f>
        <v/>
      </c>
      <c r="I426">
        <v>2</v>
      </c>
    </row>
    <row r="427" spans="1:9">
      <c r="A427">
        <v>2160115</v>
      </c>
      <c r="B427" t="s">
        <v>9</v>
      </c>
      <c r="C427" t="str">
        <f t="shared" si="21"/>
        <v>02396</v>
      </c>
      <c r="D427" t="str">
        <f>""</f>
        <v/>
      </c>
      <c r="E427">
        <v>2161563</v>
      </c>
      <c r="F427" t="s">
        <v>9</v>
      </c>
      <c r="G427" t="str">
        <f>"04951"</f>
        <v>04951</v>
      </c>
      <c r="H427" t="str">
        <f>""</f>
        <v/>
      </c>
      <c r="I427">
        <v>1</v>
      </c>
    </row>
    <row r="428" spans="1:9">
      <c r="A428">
        <v>2160115</v>
      </c>
      <c r="B428" t="s">
        <v>9</v>
      </c>
      <c r="C428" t="str">
        <f t="shared" si="21"/>
        <v>02396</v>
      </c>
      <c r="D428" t="str">
        <f>""</f>
        <v/>
      </c>
      <c r="E428">
        <v>2161564</v>
      </c>
      <c r="F428" t="s">
        <v>9</v>
      </c>
      <c r="G428" t="str">
        <f>"04952"</f>
        <v>04952</v>
      </c>
      <c r="H428" t="str">
        <f>""</f>
        <v/>
      </c>
      <c r="I428">
        <v>1</v>
      </c>
    </row>
    <row r="429" spans="1:9">
      <c r="A429">
        <v>2160115</v>
      </c>
      <c r="B429" t="s">
        <v>9</v>
      </c>
      <c r="C429" t="str">
        <f t="shared" si="21"/>
        <v>02396</v>
      </c>
      <c r="D429" t="str">
        <f>""</f>
        <v/>
      </c>
      <c r="E429">
        <v>2161565</v>
      </c>
      <c r="F429" t="s">
        <v>9</v>
      </c>
      <c r="G429" t="str">
        <f>"04953"</f>
        <v>04953</v>
      </c>
      <c r="H429" t="str">
        <f>""</f>
        <v/>
      </c>
      <c r="I429">
        <v>1</v>
      </c>
    </row>
    <row r="430" spans="1:9">
      <c r="A430">
        <v>2160115</v>
      </c>
      <c r="B430" t="s">
        <v>9</v>
      </c>
      <c r="C430" t="str">
        <f t="shared" si="21"/>
        <v>02396</v>
      </c>
      <c r="D430" t="str">
        <f>""</f>
        <v/>
      </c>
      <c r="E430">
        <v>2161568</v>
      </c>
      <c r="F430" t="s">
        <v>9</v>
      </c>
      <c r="G430" t="str">
        <f>"04957"</f>
        <v>04957</v>
      </c>
      <c r="H430" t="str">
        <f>""</f>
        <v/>
      </c>
      <c r="I430">
        <v>6</v>
      </c>
    </row>
    <row r="431" spans="1:9">
      <c r="A431">
        <v>2160115</v>
      </c>
      <c r="B431" t="s">
        <v>9</v>
      </c>
      <c r="C431" t="str">
        <f t="shared" si="21"/>
        <v>02396</v>
      </c>
      <c r="D431" t="str">
        <f>""</f>
        <v/>
      </c>
      <c r="E431">
        <v>2161666</v>
      </c>
      <c r="F431" t="s">
        <v>9</v>
      </c>
      <c r="G431" t="str">
        <f>"05103"</f>
        <v>05103</v>
      </c>
      <c r="H431" t="str">
        <f>""</f>
        <v/>
      </c>
      <c r="I431">
        <v>2</v>
      </c>
    </row>
    <row r="432" spans="1:9">
      <c r="A432">
        <v>2160115</v>
      </c>
      <c r="B432" t="s">
        <v>9</v>
      </c>
      <c r="C432" t="str">
        <f t="shared" si="21"/>
        <v>02396</v>
      </c>
      <c r="D432" t="str">
        <f>""</f>
        <v/>
      </c>
      <c r="E432">
        <v>2161667</v>
      </c>
      <c r="F432" t="s">
        <v>9</v>
      </c>
      <c r="G432" t="str">
        <f>"05104"</f>
        <v>05104</v>
      </c>
      <c r="H432" t="str">
        <f>""</f>
        <v/>
      </c>
      <c r="I432">
        <v>1</v>
      </c>
    </row>
    <row r="433" spans="1:9">
      <c r="A433">
        <v>2160124</v>
      </c>
      <c r="B433" t="s">
        <v>9</v>
      </c>
      <c r="C433" t="str">
        <f>"02408"</f>
        <v>02408</v>
      </c>
      <c r="D433" t="str">
        <f>""</f>
        <v/>
      </c>
      <c r="E433">
        <v>2162716</v>
      </c>
      <c r="F433" t="s">
        <v>9</v>
      </c>
      <c r="G433" t="str">
        <f>"06884"</f>
        <v>06884</v>
      </c>
      <c r="H433" t="str">
        <f>""</f>
        <v/>
      </c>
      <c r="I433">
        <v>3</v>
      </c>
    </row>
    <row r="434" spans="1:9">
      <c r="A434">
        <v>2160124</v>
      </c>
      <c r="B434" t="s">
        <v>9</v>
      </c>
      <c r="C434" t="str">
        <f>"02408"</f>
        <v>02408</v>
      </c>
      <c r="D434" t="str">
        <f>""</f>
        <v/>
      </c>
      <c r="E434">
        <v>2162717</v>
      </c>
      <c r="F434" t="s">
        <v>9</v>
      </c>
      <c r="G434" t="str">
        <f>"06885"</f>
        <v>06885</v>
      </c>
      <c r="H434" t="str">
        <f>""</f>
        <v/>
      </c>
      <c r="I434">
        <v>3</v>
      </c>
    </row>
    <row r="435" spans="1:9">
      <c r="A435">
        <v>2160124</v>
      </c>
      <c r="B435" t="s">
        <v>9</v>
      </c>
      <c r="C435" t="str">
        <f>"02408"</f>
        <v>02408</v>
      </c>
      <c r="D435" t="str">
        <f>""</f>
        <v/>
      </c>
      <c r="E435">
        <v>2162718</v>
      </c>
      <c r="F435" t="s">
        <v>9</v>
      </c>
      <c r="G435" t="str">
        <f>"06886"</f>
        <v>06886</v>
      </c>
      <c r="H435" t="str">
        <f>""</f>
        <v/>
      </c>
      <c r="I435">
        <v>3</v>
      </c>
    </row>
    <row r="436" spans="1:9">
      <c r="A436">
        <v>2160124</v>
      </c>
      <c r="B436" t="s">
        <v>9</v>
      </c>
      <c r="C436" t="str">
        <f>"02408"</f>
        <v>02408</v>
      </c>
      <c r="D436" t="str">
        <f>""</f>
        <v/>
      </c>
      <c r="E436">
        <v>2162881</v>
      </c>
      <c r="F436" t="s">
        <v>9</v>
      </c>
      <c r="G436" t="str">
        <f>"07153"</f>
        <v>07153</v>
      </c>
      <c r="H436" t="str">
        <f>""</f>
        <v/>
      </c>
      <c r="I436">
        <v>1</v>
      </c>
    </row>
    <row r="437" spans="1:9">
      <c r="A437">
        <v>2160125</v>
      </c>
      <c r="B437" t="s">
        <v>9</v>
      </c>
      <c r="C437" t="str">
        <f t="shared" ref="C437:C443" si="22">"02409"</f>
        <v>02409</v>
      </c>
      <c r="D437" t="str">
        <f>""</f>
        <v/>
      </c>
      <c r="E437">
        <v>2160129</v>
      </c>
      <c r="F437" t="s">
        <v>9</v>
      </c>
      <c r="G437" t="str">
        <f>"02414"</f>
        <v>02414</v>
      </c>
      <c r="H437" t="str">
        <f>""</f>
        <v/>
      </c>
      <c r="I437">
        <v>1</v>
      </c>
    </row>
    <row r="438" spans="1:9">
      <c r="A438">
        <v>2160125</v>
      </c>
      <c r="B438" t="s">
        <v>9</v>
      </c>
      <c r="C438" t="str">
        <f t="shared" si="22"/>
        <v>02409</v>
      </c>
      <c r="D438" t="str">
        <f>""</f>
        <v/>
      </c>
      <c r="E438">
        <v>2160550</v>
      </c>
      <c r="F438" t="s">
        <v>9</v>
      </c>
      <c r="G438" t="str">
        <f>"03185"</f>
        <v>03185</v>
      </c>
      <c r="H438" t="str">
        <f>""</f>
        <v/>
      </c>
      <c r="I438">
        <v>1</v>
      </c>
    </row>
    <row r="439" spans="1:9">
      <c r="A439">
        <v>2160125</v>
      </c>
      <c r="B439" t="s">
        <v>9</v>
      </c>
      <c r="C439" t="str">
        <f t="shared" si="22"/>
        <v>02409</v>
      </c>
      <c r="D439" t="str">
        <f>""</f>
        <v/>
      </c>
      <c r="E439">
        <v>2160820</v>
      </c>
      <c r="F439" t="s">
        <v>9</v>
      </c>
      <c r="G439" t="str">
        <f>"03630"</f>
        <v>03630</v>
      </c>
      <c r="H439" t="str">
        <f>""</f>
        <v/>
      </c>
      <c r="I439">
        <v>1</v>
      </c>
    </row>
    <row r="440" spans="1:9">
      <c r="A440">
        <v>2160125</v>
      </c>
      <c r="B440" t="s">
        <v>9</v>
      </c>
      <c r="C440" t="str">
        <f t="shared" si="22"/>
        <v>02409</v>
      </c>
      <c r="D440" t="str">
        <f>""</f>
        <v/>
      </c>
      <c r="E440">
        <v>2160823</v>
      </c>
      <c r="F440" t="s">
        <v>9</v>
      </c>
      <c r="G440" t="str">
        <f>"03634"</f>
        <v>03634</v>
      </c>
      <c r="H440" t="str">
        <f>""</f>
        <v/>
      </c>
      <c r="I440">
        <v>1</v>
      </c>
    </row>
    <row r="441" spans="1:9">
      <c r="A441">
        <v>2160125</v>
      </c>
      <c r="B441" t="s">
        <v>9</v>
      </c>
      <c r="C441" t="str">
        <f t="shared" si="22"/>
        <v>02409</v>
      </c>
      <c r="D441" t="str">
        <f>""</f>
        <v/>
      </c>
      <c r="E441">
        <v>2162937</v>
      </c>
      <c r="F441" t="s">
        <v>9</v>
      </c>
      <c r="G441" t="str">
        <f>"07254"</f>
        <v>07254</v>
      </c>
      <c r="H441" t="str">
        <f>""</f>
        <v/>
      </c>
      <c r="I441">
        <v>1</v>
      </c>
    </row>
    <row r="442" spans="1:9">
      <c r="A442">
        <v>2160125</v>
      </c>
      <c r="B442" t="s">
        <v>9</v>
      </c>
      <c r="C442" t="str">
        <f t="shared" si="22"/>
        <v>02409</v>
      </c>
      <c r="D442" t="str">
        <f>""</f>
        <v/>
      </c>
      <c r="E442">
        <v>2186880</v>
      </c>
      <c r="F442" t="s">
        <v>9</v>
      </c>
      <c r="G442" t="str">
        <f>"38757"</f>
        <v>38757</v>
      </c>
      <c r="H442" t="str">
        <f>""</f>
        <v/>
      </c>
      <c r="I442">
        <v>1</v>
      </c>
    </row>
    <row r="443" spans="1:9">
      <c r="A443">
        <v>2160125</v>
      </c>
      <c r="B443" t="s">
        <v>9</v>
      </c>
      <c r="C443" t="str">
        <f t="shared" si="22"/>
        <v>02409</v>
      </c>
      <c r="D443" t="str">
        <f>""</f>
        <v/>
      </c>
      <c r="E443">
        <v>2192994</v>
      </c>
      <c r="F443" t="s">
        <v>9</v>
      </c>
      <c r="G443" t="str">
        <f>"45644"</f>
        <v>45644</v>
      </c>
      <c r="H443" t="str">
        <f>""</f>
        <v/>
      </c>
      <c r="I443">
        <v>1</v>
      </c>
    </row>
    <row r="444" spans="1:9">
      <c r="A444">
        <v>2160128</v>
      </c>
      <c r="B444" t="s">
        <v>9</v>
      </c>
      <c r="C444" t="str">
        <f>"02413"</f>
        <v>02413</v>
      </c>
      <c r="D444" t="str">
        <f>""</f>
        <v/>
      </c>
      <c r="E444">
        <v>2162989</v>
      </c>
      <c r="F444" t="s">
        <v>9</v>
      </c>
      <c r="G444" t="str">
        <f>"07359"</f>
        <v>07359</v>
      </c>
      <c r="H444" t="str">
        <f>""</f>
        <v/>
      </c>
      <c r="I444">
        <v>1</v>
      </c>
    </row>
    <row r="445" spans="1:9">
      <c r="A445">
        <v>2160128</v>
      </c>
      <c r="B445" t="s">
        <v>9</v>
      </c>
      <c r="C445" t="str">
        <f>"02413"</f>
        <v>02413</v>
      </c>
      <c r="D445" t="str">
        <f>""</f>
        <v/>
      </c>
      <c r="E445">
        <v>2163638</v>
      </c>
      <c r="F445" t="s">
        <v>9</v>
      </c>
      <c r="G445" t="str">
        <f>"08431"</f>
        <v>08431</v>
      </c>
      <c r="H445" t="str">
        <f>""</f>
        <v/>
      </c>
      <c r="I445">
        <v>1</v>
      </c>
    </row>
    <row r="446" spans="1:9">
      <c r="A446">
        <v>2160134</v>
      </c>
      <c r="B446" t="s">
        <v>9</v>
      </c>
      <c r="C446" t="str">
        <f>"02429"</f>
        <v>02429</v>
      </c>
      <c r="D446" t="str">
        <f>""</f>
        <v/>
      </c>
      <c r="E446">
        <v>2163547</v>
      </c>
      <c r="F446" t="s">
        <v>9</v>
      </c>
      <c r="G446" t="str">
        <f>"08298"</f>
        <v>08298</v>
      </c>
      <c r="H446" t="str">
        <f>""</f>
        <v/>
      </c>
      <c r="I446">
        <v>1</v>
      </c>
    </row>
    <row r="447" spans="1:9">
      <c r="A447">
        <v>2160134</v>
      </c>
      <c r="B447" t="s">
        <v>9</v>
      </c>
      <c r="C447" t="str">
        <f>"02429"</f>
        <v>02429</v>
      </c>
      <c r="D447" t="str">
        <f>""</f>
        <v/>
      </c>
      <c r="E447">
        <v>2166696</v>
      </c>
      <c r="F447" t="s">
        <v>9</v>
      </c>
      <c r="G447" t="str">
        <f>"12594"</f>
        <v>12594</v>
      </c>
      <c r="H447" t="str">
        <f>""</f>
        <v/>
      </c>
      <c r="I447">
        <v>1</v>
      </c>
    </row>
    <row r="448" spans="1:9">
      <c r="A448">
        <v>2160136</v>
      </c>
      <c r="B448" t="s">
        <v>9</v>
      </c>
      <c r="C448" t="str">
        <f t="shared" ref="C448:C455" si="23">"02431"</f>
        <v>02431</v>
      </c>
      <c r="D448" t="str">
        <f>""</f>
        <v/>
      </c>
      <c r="E448">
        <v>2160039</v>
      </c>
      <c r="F448" t="s">
        <v>9</v>
      </c>
      <c r="G448" t="str">
        <f>"02272"</f>
        <v>02272</v>
      </c>
      <c r="H448" t="str">
        <f>""</f>
        <v/>
      </c>
      <c r="I448">
        <v>1</v>
      </c>
    </row>
    <row r="449" spans="1:9">
      <c r="A449">
        <v>2160136</v>
      </c>
      <c r="B449" t="s">
        <v>9</v>
      </c>
      <c r="C449" t="str">
        <f t="shared" si="23"/>
        <v>02431</v>
      </c>
      <c r="D449" t="str">
        <f>""</f>
        <v/>
      </c>
      <c r="E449">
        <v>2160096</v>
      </c>
      <c r="F449" t="s">
        <v>9</v>
      </c>
      <c r="G449" t="str">
        <f>"02373"</f>
        <v>02373</v>
      </c>
      <c r="H449" t="str">
        <f>""</f>
        <v/>
      </c>
      <c r="I449">
        <v>2</v>
      </c>
    </row>
    <row r="450" spans="1:9">
      <c r="A450">
        <v>2160136</v>
      </c>
      <c r="B450" t="s">
        <v>9</v>
      </c>
      <c r="C450" t="str">
        <f t="shared" si="23"/>
        <v>02431</v>
      </c>
      <c r="D450" t="str">
        <f>""</f>
        <v/>
      </c>
      <c r="E450">
        <v>2160098</v>
      </c>
      <c r="F450" t="s">
        <v>9</v>
      </c>
      <c r="G450" t="str">
        <f>"02377"</f>
        <v>02377</v>
      </c>
      <c r="H450" t="str">
        <f>""</f>
        <v/>
      </c>
      <c r="I450">
        <v>4</v>
      </c>
    </row>
    <row r="451" spans="1:9">
      <c r="A451">
        <v>2160136</v>
      </c>
      <c r="B451" t="s">
        <v>9</v>
      </c>
      <c r="C451" t="str">
        <f t="shared" si="23"/>
        <v>02431</v>
      </c>
      <c r="D451" t="str">
        <f>""</f>
        <v/>
      </c>
      <c r="E451">
        <v>2160116</v>
      </c>
      <c r="F451" t="s">
        <v>9</v>
      </c>
      <c r="G451" t="str">
        <f>"02397"</f>
        <v>02397</v>
      </c>
      <c r="H451" t="str">
        <f>""</f>
        <v/>
      </c>
      <c r="I451">
        <v>2</v>
      </c>
    </row>
    <row r="452" spans="1:9">
      <c r="A452">
        <v>2160136</v>
      </c>
      <c r="B452" t="s">
        <v>9</v>
      </c>
      <c r="C452" t="str">
        <f t="shared" si="23"/>
        <v>02431</v>
      </c>
      <c r="D452" t="str">
        <f>""</f>
        <v/>
      </c>
      <c r="E452">
        <v>2160126</v>
      </c>
      <c r="F452" t="s">
        <v>9</v>
      </c>
      <c r="G452" t="str">
        <f>"02411"</f>
        <v>02411</v>
      </c>
      <c r="H452" t="str">
        <f>""</f>
        <v/>
      </c>
      <c r="I452">
        <v>2</v>
      </c>
    </row>
    <row r="453" spans="1:9">
      <c r="A453">
        <v>2160136</v>
      </c>
      <c r="B453" t="s">
        <v>9</v>
      </c>
      <c r="C453" t="str">
        <f t="shared" si="23"/>
        <v>02431</v>
      </c>
      <c r="D453" t="str">
        <f>""</f>
        <v/>
      </c>
      <c r="E453">
        <v>2160127</v>
      </c>
      <c r="F453" t="s">
        <v>9</v>
      </c>
      <c r="G453" t="str">
        <f>"02412"</f>
        <v>02412</v>
      </c>
      <c r="H453" t="str">
        <f>""</f>
        <v/>
      </c>
      <c r="I453">
        <v>2</v>
      </c>
    </row>
    <row r="454" spans="1:9">
      <c r="A454">
        <v>2160136</v>
      </c>
      <c r="B454" t="s">
        <v>9</v>
      </c>
      <c r="C454" t="str">
        <f t="shared" si="23"/>
        <v>02431</v>
      </c>
      <c r="D454" t="str">
        <f>""</f>
        <v/>
      </c>
      <c r="E454">
        <v>2160137</v>
      </c>
      <c r="F454" t="s">
        <v>9</v>
      </c>
      <c r="G454" t="str">
        <f>"02435"</f>
        <v>02435</v>
      </c>
      <c r="H454" t="str">
        <f>""</f>
        <v/>
      </c>
      <c r="I454">
        <v>2</v>
      </c>
    </row>
    <row r="455" spans="1:9">
      <c r="A455">
        <v>2160136</v>
      </c>
      <c r="B455" t="s">
        <v>9</v>
      </c>
      <c r="C455" t="str">
        <f t="shared" si="23"/>
        <v>02431</v>
      </c>
      <c r="D455" t="str">
        <f>""</f>
        <v/>
      </c>
      <c r="E455">
        <v>2162182</v>
      </c>
      <c r="F455" t="s">
        <v>9</v>
      </c>
      <c r="G455" t="str">
        <f>"05981"</f>
        <v>05981</v>
      </c>
      <c r="H455" t="str">
        <f>""</f>
        <v/>
      </c>
      <c r="I455">
        <v>2</v>
      </c>
    </row>
    <row r="456" spans="1:9">
      <c r="A456">
        <v>2160138</v>
      </c>
      <c r="B456" t="s">
        <v>9</v>
      </c>
      <c r="C456" t="str">
        <f t="shared" ref="C456:C462" si="24">"02436"</f>
        <v>02436</v>
      </c>
      <c r="D456" t="str">
        <f>""</f>
        <v/>
      </c>
      <c r="E456">
        <v>2161824</v>
      </c>
      <c r="F456" t="s">
        <v>9</v>
      </c>
      <c r="G456" t="str">
        <f>"05356"</f>
        <v>05356</v>
      </c>
      <c r="H456" t="str">
        <f>""</f>
        <v/>
      </c>
      <c r="I456">
        <v>1</v>
      </c>
    </row>
    <row r="457" spans="1:9">
      <c r="A457">
        <v>2160138</v>
      </c>
      <c r="B457" t="s">
        <v>9</v>
      </c>
      <c r="C457" t="str">
        <f t="shared" si="24"/>
        <v>02436</v>
      </c>
      <c r="D457" t="str">
        <f>""</f>
        <v/>
      </c>
      <c r="E457">
        <v>2163371</v>
      </c>
      <c r="F457" t="s">
        <v>9</v>
      </c>
      <c r="G457" t="str">
        <f>"08005"</f>
        <v>08005</v>
      </c>
      <c r="H457" t="str">
        <f>""</f>
        <v/>
      </c>
      <c r="I457">
        <v>1</v>
      </c>
    </row>
    <row r="458" spans="1:9">
      <c r="A458">
        <v>2160138</v>
      </c>
      <c r="B458" t="s">
        <v>9</v>
      </c>
      <c r="C458" t="str">
        <f t="shared" si="24"/>
        <v>02436</v>
      </c>
      <c r="D458" t="str">
        <f>""</f>
        <v/>
      </c>
      <c r="E458">
        <v>2163372</v>
      </c>
      <c r="F458" t="s">
        <v>9</v>
      </c>
      <c r="G458" t="str">
        <f>"08006"</f>
        <v>08006</v>
      </c>
      <c r="H458" t="str">
        <f>""</f>
        <v/>
      </c>
      <c r="I458">
        <v>1</v>
      </c>
    </row>
    <row r="459" spans="1:9">
      <c r="A459">
        <v>2160138</v>
      </c>
      <c r="B459" t="s">
        <v>9</v>
      </c>
      <c r="C459" t="str">
        <f t="shared" si="24"/>
        <v>02436</v>
      </c>
      <c r="D459" t="str">
        <f>""</f>
        <v/>
      </c>
      <c r="E459">
        <v>2163373</v>
      </c>
      <c r="F459" t="s">
        <v>9</v>
      </c>
      <c r="G459" t="str">
        <f>"08007"</f>
        <v>08007</v>
      </c>
      <c r="H459" t="str">
        <f>""</f>
        <v/>
      </c>
      <c r="I459">
        <v>1</v>
      </c>
    </row>
    <row r="460" spans="1:9">
      <c r="A460">
        <v>2160138</v>
      </c>
      <c r="B460" t="s">
        <v>9</v>
      </c>
      <c r="C460" t="str">
        <f t="shared" si="24"/>
        <v>02436</v>
      </c>
      <c r="D460" t="str">
        <f>""</f>
        <v/>
      </c>
      <c r="E460">
        <v>2163374</v>
      </c>
      <c r="F460" t="s">
        <v>9</v>
      </c>
      <c r="G460" t="str">
        <f>"08008"</f>
        <v>08008</v>
      </c>
      <c r="H460" t="str">
        <f>""</f>
        <v/>
      </c>
      <c r="I460">
        <v>1</v>
      </c>
    </row>
    <row r="461" spans="1:9">
      <c r="A461">
        <v>2160138</v>
      </c>
      <c r="B461" t="s">
        <v>9</v>
      </c>
      <c r="C461" t="str">
        <f t="shared" si="24"/>
        <v>02436</v>
      </c>
      <c r="D461" t="str">
        <f>""</f>
        <v/>
      </c>
      <c r="E461">
        <v>2163376</v>
      </c>
      <c r="F461" t="s">
        <v>9</v>
      </c>
      <c r="G461" t="str">
        <f>"08010"</f>
        <v>08010</v>
      </c>
      <c r="H461" t="str">
        <f>""</f>
        <v/>
      </c>
      <c r="I461">
        <v>1</v>
      </c>
    </row>
    <row r="462" spans="1:9">
      <c r="A462">
        <v>2160138</v>
      </c>
      <c r="B462" t="s">
        <v>9</v>
      </c>
      <c r="C462" t="str">
        <f t="shared" si="24"/>
        <v>02436</v>
      </c>
      <c r="D462" t="str">
        <f>""</f>
        <v/>
      </c>
      <c r="E462">
        <v>2163377</v>
      </c>
      <c r="F462" t="s">
        <v>9</v>
      </c>
      <c r="G462" t="str">
        <f>"08011"</f>
        <v>08011</v>
      </c>
      <c r="H462" t="str">
        <f>""</f>
        <v/>
      </c>
      <c r="I462">
        <v>1</v>
      </c>
    </row>
    <row r="463" spans="1:9">
      <c r="A463">
        <v>2160156</v>
      </c>
      <c r="B463" t="s">
        <v>9</v>
      </c>
      <c r="C463" t="str">
        <f>"02459"</f>
        <v>02459</v>
      </c>
      <c r="D463" t="str">
        <f>""</f>
        <v/>
      </c>
      <c r="E463">
        <v>2160158</v>
      </c>
      <c r="F463" t="s">
        <v>9</v>
      </c>
      <c r="G463" t="str">
        <f>"02461"</f>
        <v>02461</v>
      </c>
      <c r="H463" t="str">
        <f>""</f>
        <v/>
      </c>
      <c r="I463">
        <v>1</v>
      </c>
    </row>
    <row r="464" spans="1:9">
      <c r="A464">
        <v>2160156</v>
      </c>
      <c r="B464" t="s">
        <v>9</v>
      </c>
      <c r="C464" t="str">
        <f>"02459"</f>
        <v>02459</v>
      </c>
      <c r="D464" t="str">
        <f>""</f>
        <v/>
      </c>
      <c r="E464">
        <v>2160159</v>
      </c>
      <c r="F464" t="s">
        <v>9</v>
      </c>
      <c r="G464" t="str">
        <f>"02463"</f>
        <v>02463</v>
      </c>
      <c r="H464" t="str">
        <f>""</f>
        <v/>
      </c>
      <c r="I464">
        <v>1</v>
      </c>
    </row>
    <row r="465" spans="1:9">
      <c r="A465">
        <v>2160156</v>
      </c>
      <c r="B465" t="s">
        <v>9</v>
      </c>
      <c r="C465" t="str">
        <f>"02459"</f>
        <v>02459</v>
      </c>
      <c r="D465" t="str">
        <f>""</f>
        <v/>
      </c>
      <c r="E465">
        <v>2169773</v>
      </c>
      <c r="F465" t="s">
        <v>9</v>
      </c>
      <c r="G465" t="str">
        <f>"17937"</f>
        <v>17937</v>
      </c>
      <c r="H465" t="str">
        <f>""</f>
        <v/>
      </c>
      <c r="I465">
        <v>1</v>
      </c>
    </row>
    <row r="466" spans="1:9">
      <c r="A466">
        <v>2160157</v>
      </c>
      <c r="B466" t="s">
        <v>9</v>
      </c>
      <c r="C466" t="str">
        <f>"02460"</f>
        <v>02460</v>
      </c>
      <c r="D466" t="str">
        <f>""</f>
        <v/>
      </c>
      <c r="E466">
        <v>2160160</v>
      </c>
      <c r="F466" t="s">
        <v>9</v>
      </c>
      <c r="G466" t="str">
        <f>"02464"</f>
        <v>02464</v>
      </c>
      <c r="H466" t="str">
        <f>""</f>
        <v/>
      </c>
      <c r="I466">
        <v>1</v>
      </c>
    </row>
    <row r="467" spans="1:9">
      <c r="A467">
        <v>2160157</v>
      </c>
      <c r="B467" t="s">
        <v>9</v>
      </c>
      <c r="C467" t="str">
        <f>"02460"</f>
        <v>02460</v>
      </c>
      <c r="D467" t="str">
        <f>""</f>
        <v/>
      </c>
      <c r="E467">
        <v>2160161</v>
      </c>
      <c r="F467" t="s">
        <v>9</v>
      </c>
      <c r="G467" t="str">
        <f>"02465"</f>
        <v>02465</v>
      </c>
      <c r="H467" t="str">
        <f>""</f>
        <v/>
      </c>
      <c r="I467">
        <v>1</v>
      </c>
    </row>
    <row r="468" spans="1:9">
      <c r="A468">
        <v>2160157</v>
      </c>
      <c r="B468" t="s">
        <v>9</v>
      </c>
      <c r="C468" t="str">
        <f>"02460"</f>
        <v>02460</v>
      </c>
      <c r="D468" t="str">
        <f>""</f>
        <v/>
      </c>
      <c r="E468">
        <v>2160162</v>
      </c>
      <c r="F468" t="s">
        <v>9</v>
      </c>
      <c r="G468" t="str">
        <f>"02466"</f>
        <v>02466</v>
      </c>
      <c r="H468" t="str">
        <f>""</f>
        <v/>
      </c>
      <c r="I468">
        <v>1</v>
      </c>
    </row>
    <row r="469" spans="1:9">
      <c r="A469">
        <v>2160157</v>
      </c>
      <c r="B469" t="s">
        <v>9</v>
      </c>
      <c r="C469" t="str">
        <f>"02460"</f>
        <v>02460</v>
      </c>
      <c r="D469" t="str">
        <f>""</f>
        <v/>
      </c>
      <c r="E469">
        <v>2169773</v>
      </c>
      <c r="F469" t="s">
        <v>9</v>
      </c>
      <c r="G469" t="str">
        <f>"17937"</f>
        <v>17937</v>
      </c>
      <c r="H469" t="str">
        <f>""</f>
        <v/>
      </c>
      <c r="I469">
        <v>1</v>
      </c>
    </row>
    <row r="470" spans="1:9">
      <c r="A470">
        <v>2160164</v>
      </c>
      <c r="B470" t="s">
        <v>9</v>
      </c>
      <c r="C470" t="str">
        <f>"02468"</f>
        <v>02468</v>
      </c>
      <c r="D470" t="str">
        <f>""</f>
        <v/>
      </c>
      <c r="E470">
        <v>2160165</v>
      </c>
      <c r="F470" t="s">
        <v>9</v>
      </c>
      <c r="G470" t="str">
        <f>"02469"</f>
        <v>02469</v>
      </c>
      <c r="H470" t="str">
        <f>""</f>
        <v/>
      </c>
      <c r="I470">
        <v>1</v>
      </c>
    </row>
    <row r="471" spans="1:9">
      <c r="A471">
        <v>2160164</v>
      </c>
      <c r="B471" t="s">
        <v>9</v>
      </c>
      <c r="C471" t="str">
        <f>"02468"</f>
        <v>02468</v>
      </c>
      <c r="D471" t="str">
        <f>""</f>
        <v/>
      </c>
      <c r="E471">
        <v>2160166</v>
      </c>
      <c r="F471" t="s">
        <v>9</v>
      </c>
      <c r="G471" t="str">
        <f>"02470"</f>
        <v>02470</v>
      </c>
      <c r="H471" t="str">
        <f>""</f>
        <v/>
      </c>
      <c r="I471">
        <v>1</v>
      </c>
    </row>
    <row r="472" spans="1:9">
      <c r="A472">
        <v>2160164</v>
      </c>
      <c r="B472" t="s">
        <v>9</v>
      </c>
      <c r="C472" t="str">
        <f>"02468"</f>
        <v>02468</v>
      </c>
      <c r="D472" t="str">
        <f>""</f>
        <v/>
      </c>
      <c r="E472">
        <v>2160171</v>
      </c>
      <c r="F472" t="s">
        <v>9</v>
      </c>
      <c r="G472" t="str">
        <f>"02475"</f>
        <v>02475</v>
      </c>
      <c r="H472" t="str">
        <f>""</f>
        <v/>
      </c>
      <c r="I472">
        <v>1</v>
      </c>
    </row>
    <row r="473" spans="1:9">
      <c r="A473">
        <v>2160172</v>
      </c>
      <c r="B473" t="s">
        <v>9</v>
      </c>
      <c r="C473" t="str">
        <f t="shared" ref="C473:C479" si="25">"02476"</f>
        <v>02476</v>
      </c>
      <c r="D473" t="str">
        <f>""</f>
        <v/>
      </c>
      <c r="E473">
        <v>2159167</v>
      </c>
      <c r="F473" t="s">
        <v>9</v>
      </c>
      <c r="G473" t="str">
        <f>"01096"</f>
        <v>01096</v>
      </c>
      <c r="H473" t="str">
        <f>""</f>
        <v/>
      </c>
      <c r="I473">
        <v>1</v>
      </c>
    </row>
    <row r="474" spans="1:9">
      <c r="A474">
        <v>2160172</v>
      </c>
      <c r="B474" t="s">
        <v>9</v>
      </c>
      <c r="C474" t="str">
        <f t="shared" si="25"/>
        <v>02476</v>
      </c>
      <c r="D474" t="str">
        <f>""</f>
        <v/>
      </c>
      <c r="E474">
        <v>2159474</v>
      </c>
      <c r="F474" t="s">
        <v>9</v>
      </c>
      <c r="G474" t="str">
        <f>"01491"</f>
        <v>01491</v>
      </c>
      <c r="H474" t="str">
        <f>""</f>
        <v/>
      </c>
      <c r="I474">
        <v>1</v>
      </c>
    </row>
    <row r="475" spans="1:9">
      <c r="A475">
        <v>2160172</v>
      </c>
      <c r="B475" t="s">
        <v>9</v>
      </c>
      <c r="C475" t="str">
        <f t="shared" si="25"/>
        <v>02476</v>
      </c>
      <c r="D475" t="str">
        <f>""</f>
        <v/>
      </c>
      <c r="E475">
        <v>2159811</v>
      </c>
      <c r="F475" t="s">
        <v>9</v>
      </c>
      <c r="G475" t="str">
        <f>"01965"</f>
        <v>01965</v>
      </c>
      <c r="H475" t="str">
        <f>""</f>
        <v/>
      </c>
      <c r="I475">
        <v>1</v>
      </c>
    </row>
    <row r="476" spans="1:9">
      <c r="A476">
        <v>2160172</v>
      </c>
      <c r="B476" t="s">
        <v>9</v>
      </c>
      <c r="C476" t="str">
        <f t="shared" si="25"/>
        <v>02476</v>
      </c>
      <c r="D476" t="str">
        <f>""</f>
        <v/>
      </c>
      <c r="E476">
        <v>2160301</v>
      </c>
      <c r="F476" t="s">
        <v>9</v>
      </c>
      <c r="G476" t="str">
        <f>"02684"</f>
        <v>02684</v>
      </c>
      <c r="H476" t="str">
        <f>""</f>
        <v/>
      </c>
      <c r="I476">
        <v>1</v>
      </c>
    </row>
    <row r="477" spans="1:9">
      <c r="A477">
        <v>2160172</v>
      </c>
      <c r="B477" t="s">
        <v>9</v>
      </c>
      <c r="C477" t="str">
        <f t="shared" si="25"/>
        <v>02476</v>
      </c>
      <c r="D477" t="str">
        <f>""</f>
        <v/>
      </c>
      <c r="E477">
        <v>2160519</v>
      </c>
      <c r="F477" t="s">
        <v>9</v>
      </c>
      <c r="G477" t="str">
        <f>"03126"</f>
        <v>03126</v>
      </c>
      <c r="H477" t="str">
        <f>""</f>
        <v/>
      </c>
      <c r="I477">
        <v>1</v>
      </c>
    </row>
    <row r="478" spans="1:9">
      <c r="A478">
        <v>2160172</v>
      </c>
      <c r="B478" t="s">
        <v>9</v>
      </c>
      <c r="C478" t="str">
        <f t="shared" si="25"/>
        <v>02476</v>
      </c>
      <c r="D478" t="str">
        <f>""</f>
        <v/>
      </c>
      <c r="E478">
        <v>2161020</v>
      </c>
      <c r="F478" t="s">
        <v>9</v>
      </c>
      <c r="G478" t="str">
        <f>"03994"</f>
        <v>03994</v>
      </c>
      <c r="H478" t="str">
        <f>""</f>
        <v/>
      </c>
      <c r="I478">
        <v>2</v>
      </c>
    </row>
    <row r="479" spans="1:9">
      <c r="A479">
        <v>2160172</v>
      </c>
      <c r="B479" t="s">
        <v>9</v>
      </c>
      <c r="C479" t="str">
        <f t="shared" si="25"/>
        <v>02476</v>
      </c>
      <c r="D479" t="str">
        <f>""</f>
        <v/>
      </c>
      <c r="E479">
        <v>2162693</v>
      </c>
      <c r="F479" t="s">
        <v>9</v>
      </c>
      <c r="G479" t="str">
        <f>"06859"</f>
        <v>06859</v>
      </c>
      <c r="H479" t="str">
        <f>""</f>
        <v/>
      </c>
      <c r="I479">
        <v>1</v>
      </c>
    </row>
    <row r="480" spans="1:9">
      <c r="A480">
        <v>2160174</v>
      </c>
      <c r="B480" t="s">
        <v>9</v>
      </c>
      <c r="C480" t="str">
        <f t="shared" ref="C480:C488" si="26">"02482"</f>
        <v>02482</v>
      </c>
      <c r="D480" t="str">
        <f>""</f>
        <v/>
      </c>
      <c r="E480">
        <v>2159167</v>
      </c>
      <c r="F480" t="s">
        <v>9</v>
      </c>
      <c r="G480" t="str">
        <f>"01096"</f>
        <v>01096</v>
      </c>
      <c r="H480" t="str">
        <f>""</f>
        <v/>
      </c>
      <c r="I480">
        <v>1</v>
      </c>
    </row>
    <row r="481" spans="1:9">
      <c r="A481">
        <v>2160174</v>
      </c>
      <c r="B481" t="s">
        <v>9</v>
      </c>
      <c r="C481" t="str">
        <f t="shared" si="26"/>
        <v>02482</v>
      </c>
      <c r="D481" t="str">
        <f>""</f>
        <v/>
      </c>
      <c r="E481">
        <v>2159811</v>
      </c>
      <c r="F481" t="s">
        <v>9</v>
      </c>
      <c r="G481" t="str">
        <f>"01965"</f>
        <v>01965</v>
      </c>
      <c r="H481" t="str">
        <f>""</f>
        <v/>
      </c>
      <c r="I481">
        <v>1</v>
      </c>
    </row>
    <row r="482" spans="1:9">
      <c r="A482">
        <v>2160174</v>
      </c>
      <c r="B482" t="s">
        <v>9</v>
      </c>
      <c r="C482" t="str">
        <f t="shared" si="26"/>
        <v>02482</v>
      </c>
      <c r="D482" t="str">
        <f>""</f>
        <v/>
      </c>
      <c r="E482">
        <v>2160175</v>
      </c>
      <c r="F482" t="s">
        <v>9</v>
      </c>
      <c r="G482" t="str">
        <f>"02483"</f>
        <v>02483</v>
      </c>
      <c r="H482" t="str">
        <f>""</f>
        <v/>
      </c>
      <c r="I482">
        <v>1</v>
      </c>
    </row>
    <row r="483" spans="1:9">
      <c r="A483">
        <v>2160174</v>
      </c>
      <c r="B483" t="s">
        <v>9</v>
      </c>
      <c r="C483" t="str">
        <f t="shared" si="26"/>
        <v>02482</v>
      </c>
      <c r="D483" t="str">
        <f>""</f>
        <v/>
      </c>
      <c r="E483">
        <v>2160301</v>
      </c>
      <c r="F483" t="s">
        <v>9</v>
      </c>
      <c r="G483" t="str">
        <f>"02684"</f>
        <v>02684</v>
      </c>
      <c r="H483" t="str">
        <f>""</f>
        <v/>
      </c>
      <c r="I483">
        <v>1</v>
      </c>
    </row>
    <row r="484" spans="1:9">
      <c r="A484">
        <v>2160174</v>
      </c>
      <c r="B484" t="s">
        <v>9</v>
      </c>
      <c r="C484" t="str">
        <f t="shared" si="26"/>
        <v>02482</v>
      </c>
      <c r="D484" t="str">
        <f>""</f>
        <v/>
      </c>
      <c r="E484">
        <v>2160302</v>
      </c>
      <c r="F484" t="s">
        <v>9</v>
      </c>
      <c r="G484" t="str">
        <f>"02685"</f>
        <v>02685</v>
      </c>
      <c r="H484" t="str">
        <f>""</f>
        <v/>
      </c>
      <c r="I484">
        <v>1</v>
      </c>
    </row>
    <row r="485" spans="1:9">
      <c r="A485">
        <v>2160174</v>
      </c>
      <c r="B485" t="s">
        <v>9</v>
      </c>
      <c r="C485" t="str">
        <f t="shared" si="26"/>
        <v>02482</v>
      </c>
      <c r="D485" t="str">
        <f>""</f>
        <v/>
      </c>
      <c r="E485">
        <v>2160312</v>
      </c>
      <c r="F485" t="s">
        <v>9</v>
      </c>
      <c r="G485" t="str">
        <f>"02710"</f>
        <v>02710</v>
      </c>
      <c r="H485" t="str">
        <f>""</f>
        <v/>
      </c>
      <c r="I485">
        <v>1</v>
      </c>
    </row>
    <row r="486" spans="1:9">
      <c r="A486">
        <v>2160174</v>
      </c>
      <c r="B486" t="s">
        <v>9</v>
      </c>
      <c r="C486" t="str">
        <f t="shared" si="26"/>
        <v>02482</v>
      </c>
      <c r="D486" t="str">
        <f>""</f>
        <v/>
      </c>
      <c r="E486">
        <v>2161016</v>
      </c>
      <c r="F486" t="s">
        <v>9</v>
      </c>
      <c r="G486" t="str">
        <f>"03990"</f>
        <v>03990</v>
      </c>
      <c r="H486" t="str">
        <f>""</f>
        <v/>
      </c>
      <c r="I486">
        <v>1</v>
      </c>
    </row>
    <row r="487" spans="1:9">
      <c r="A487">
        <v>2160174</v>
      </c>
      <c r="B487" t="s">
        <v>9</v>
      </c>
      <c r="C487" t="str">
        <f t="shared" si="26"/>
        <v>02482</v>
      </c>
      <c r="D487" t="str">
        <f>""</f>
        <v/>
      </c>
      <c r="E487">
        <v>2161020</v>
      </c>
      <c r="F487" t="s">
        <v>9</v>
      </c>
      <c r="G487" t="str">
        <f>"03994"</f>
        <v>03994</v>
      </c>
      <c r="H487" t="str">
        <f>""</f>
        <v/>
      </c>
      <c r="I487">
        <v>2</v>
      </c>
    </row>
    <row r="488" spans="1:9">
      <c r="A488">
        <v>2160174</v>
      </c>
      <c r="B488" t="s">
        <v>9</v>
      </c>
      <c r="C488" t="str">
        <f t="shared" si="26"/>
        <v>02482</v>
      </c>
      <c r="D488" t="str">
        <f>""</f>
        <v/>
      </c>
      <c r="E488">
        <v>2161501</v>
      </c>
      <c r="F488" t="s">
        <v>9</v>
      </c>
      <c r="G488" t="str">
        <f>"04835"</f>
        <v>04835</v>
      </c>
      <c r="H488" t="str">
        <f>""</f>
        <v/>
      </c>
      <c r="I488">
        <v>1</v>
      </c>
    </row>
    <row r="489" spans="1:9">
      <c r="A489">
        <v>2160176</v>
      </c>
      <c r="B489" t="s">
        <v>9</v>
      </c>
      <c r="C489" t="str">
        <f>"02485"</f>
        <v>02485</v>
      </c>
      <c r="D489" t="str">
        <f>""</f>
        <v/>
      </c>
      <c r="E489">
        <v>2162929</v>
      </c>
      <c r="F489" t="s">
        <v>9</v>
      </c>
      <c r="G489" t="str">
        <f>"07243"</f>
        <v>07243</v>
      </c>
      <c r="H489" t="str">
        <f>""</f>
        <v/>
      </c>
      <c r="I489">
        <v>1</v>
      </c>
    </row>
    <row r="490" spans="1:9">
      <c r="A490">
        <v>2160176</v>
      </c>
      <c r="B490" t="s">
        <v>9</v>
      </c>
      <c r="C490" t="str">
        <f>"02485"</f>
        <v>02485</v>
      </c>
      <c r="D490" t="str">
        <f>""</f>
        <v/>
      </c>
      <c r="E490">
        <v>2162944</v>
      </c>
      <c r="F490" t="s">
        <v>9</v>
      </c>
      <c r="G490" t="str">
        <f>"07266"</f>
        <v>07266</v>
      </c>
      <c r="H490" t="str">
        <f>""</f>
        <v/>
      </c>
      <c r="I490">
        <v>1</v>
      </c>
    </row>
    <row r="491" spans="1:9">
      <c r="A491">
        <v>2160176</v>
      </c>
      <c r="B491" t="s">
        <v>9</v>
      </c>
      <c r="C491" t="str">
        <f>"02485"</f>
        <v>02485</v>
      </c>
      <c r="D491" t="str">
        <f>""</f>
        <v/>
      </c>
      <c r="E491">
        <v>2162947</v>
      </c>
      <c r="F491" t="s">
        <v>9</v>
      </c>
      <c r="G491" t="str">
        <f>"07275"</f>
        <v>07275</v>
      </c>
      <c r="H491" t="str">
        <f>""</f>
        <v/>
      </c>
      <c r="I491">
        <v>2</v>
      </c>
    </row>
    <row r="492" spans="1:9">
      <c r="A492">
        <v>2160176</v>
      </c>
      <c r="B492" t="s">
        <v>9</v>
      </c>
      <c r="C492" t="str">
        <f>"02485"</f>
        <v>02485</v>
      </c>
      <c r="D492" t="str">
        <f>""</f>
        <v/>
      </c>
      <c r="E492">
        <v>2163733</v>
      </c>
      <c r="F492" t="s">
        <v>9</v>
      </c>
      <c r="G492" t="str">
        <f>"08549"</f>
        <v>08549</v>
      </c>
      <c r="H492" t="str">
        <f>""</f>
        <v/>
      </c>
      <c r="I492">
        <v>1</v>
      </c>
    </row>
    <row r="493" spans="1:9">
      <c r="A493">
        <v>2160183</v>
      </c>
      <c r="B493" t="s">
        <v>9</v>
      </c>
      <c r="C493" t="str">
        <f>"02497"</f>
        <v>02497</v>
      </c>
      <c r="D493" t="str">
        <f>""</f>
        <v/>
      </c>
      <c r="E493">
        <v>2160184</v>
      </c>
      <c r="F493" t="s">
        <v>9</v>
      </c>
      <c r="G493" t="str">
        <f>"02498"</f>
        <v>02498</v>
      </c>
      <c r="H493" t="str">
        <f>""</f>
        <v/>
      </c>
      <c r="I493">
        <v>2</v>
      </c>
    </row>
    <row r="494" spans="1:9">
      <c r="A494">
        <v>2160183</v>
      </c>
      <c r="B494" t="s">
        <v>9</v>
      </c>
      <c r="C494" t="str">
        <f>"02497"</f>
        <v>02497</v>
      </c>
      <c r="D494" t="str">
        <f>""</f>
        <v/>
      </c>
      <c r="E494">
        <v>2160194</v>
      </c>
      <c r="F494" t="s">
        <v>9</v>
      </c>
      <c r="G494" t="str">
        <f>"02514"</f>
        <v>02514</v>
      </c>
      <c r="H494" t="str">
        <f>""</f>
        <v/>
      </c>
      <c r="I494">
        <v>2</v>
      </c>
    </row>
    <row r="495" spans="1:9">
      <c r="A495">
        <v>2160183</v>
      </c>
      <c r="B495" t="s">
        <v>9</v>
      </c>
      <c r="C495" t="str">
        <f>"02497"</f>
        <v>02497</v>
      </c>
      <c r="D495" t="str">
        <f>""</f>
        <v/>
      </c>
      <c r="E495">
        <v>2160209</v>
      </c>
      <c r="F495" t="s">
        <v>9</v>
      </c>
      <c r="G495" t="str">
        <f>"02534"</f>
        <v>02534</v>
      </c>
      <c r="H495" t="str">
        <f>""</f>
        <v/>
      </c>
      <c r="I495">
        <v>2</v>
      </c>
    </row>
    <row r="496" spans="1:9">
      <c r="A496">
        <v>2160183</v>
      </c>
      <c r="B496" t="s">
        <v>9</v>
      </c>
      <c r="C496" t="str">
        <f>"02497"</f>
        <v>02497</v>
      </c>
      <c r="D496" t="str">
        <f>""</f>
        <v/>
      </c>
      <c r="E496">
        <v>2160210</v>
      </c>
      <c r="F496" t="s">
        <v>9</v>
      </c>
      <c r="G496" t="str">
        <f>"02535"</f>
        <v>02535</v>
      </c>
      <c r="H496" t="str">
        <f>""</f>
        <v/>
      </c>
      <c r="I496">
        <v>2</v>
      </c>
    </row>
    <row r="497" spans="1:9">
      <c r="A497">
        <v>2160199</v>
      </c>
      <c r="B497" t="s">
        <v>9</v>
      </c>
      <c r="C497" t="str">
        <f>"02524"</f>
        <v>02524</v>
      </c>
      <c r="D497" t="str">
        <f>""</f>
        <v/>
      </c>
      <c r="E497">
        <v>2159154</v>
      </c>
      <c r="F497" t="s">
        <v>9</v>
      </c>
      <c r="G497" t="str">
        <f>"01079"</f>
        <v>01079</v>
      </c>
      <c r="H497" t="str">
        <f>""</f>
        <v/>
      </c>
      <c r="I497">
        <v>2</v>
      </c>
    </row>
    <row r="498" spans="1:9">
      <c r="A498">
        <v>2160199</v>
      </c>
      <c r="B498" t="s">
        <v>9</v>
      </c>
      <c r="C498" t="str">
        <f>"02524"</f>
        <v>02524</v>
      </c>
      <c r="D498" t="str">
        <f>""</f>
        <v/>
      </c>
      <c r="E498">
        <v>2160203</v>
      </c>
      <c r="F498" t="s">
        <v>9</v>
      </c>
      <c r="G498" t="str">
        <f>"02528"</f>
        <v>02528</v>
      </c>
      <c r="H498" t="str">
        <f>""</f>
        <v/>
      </c>
      <c r="I498">
        <v>4</v>
      </c>
    </row>
    <row r="499" spans="1:9">
      <c r="A499">
        <v>2160200</v>
      </c>
      <c r="B499" t="s">
        <v>9</v>
      </c>
      <c r="C499" t="str">
        <f>"02525"</f>
        <v>02525</v>
      </c>
      <c r="D499" t="str">
        <f>""</f>
        <v/>
      </c>
      <c r="E499">
        <v>2159154</v>
      </c>
      <c r="F499" t="s">
        <v>9</v>
      </c>
      <c r="G499" t="str">
        <f>"01079"</f>
        <v>01079</v>
      </c>
      <c r="H499" t="str">
        <f>""</f>
        <v/>
      </c>
      <c r="I499">
        <v>2</v>
      </c>
    </row>
    <row r="500" spans="1:9">
      <c r="A500">
        <v>2160200</v>
      </c>
      <c r="B500" t="s">
        <v>9</v>
      </c>
      <c r="C500" t="str">
        <f>"02525"</f>
        <v>02525</v>
      </c>
      <c r="D500" t="str">
        <f>""</f>
        <v/>
      </c>
      <c r="E500">
        <v>2160201</v>
      </c>
      <c r="F500" t="s">
        <v>9</v>
      </c>
      <c r="G500" t="str">
        <f>"02526"</f>
        <v>02526</v>
      </c>
      <c r="H500" t="str">
        <f>""</f>
        <v/>
      </c>
      <c r="I500">
        <v>2</v>
      </c>
    </row>
    <row r="501" spans="1:9">
      <c r="A501">
        <v>2160200</v>
      </c>
      <c r="B501" t="s">
        <v>9</v>
      </c>
      <c r="C501" t="str">
        <f>"02525"</f>
        <v>02525</v>
      </c>
      <c r="D501" t="str">
        <f>""</f>
        <v/>
      </c>
      <c r="E501">
        <v>2160202</v>
      </c>
      <c r="F501" t="s">
        <v>9</v>
      </c>
      <c r="G501" t="str">
        <f>"02527"</f>
        <v>02527</v>
      </c>
      <c r="H501" t="str">
        <f>""</f>
        <v/>
      </c>
      <c r="I501">
        <v>4</v>
      </c>
    </row>
    <row r="502" spans="1:9">
      <c r="A502">
        <v>2160200</v>
      </c>
      <c r="B502" t="s">
        <v>9</v>
      </c>
      <c r="C502" t="str">
        <f>"02525"</f>
        <v>02525</v>
      </c>
      <c r="D502" t="str">
        <f>""</f>
        <v/>
      </c>
      <c r="E502">
        <v>2161516</v>
      </c>
      <c r="F502" t="s">
        <v>9</v>
      </c>
      <c r="G502" t="str">
        <f>"04859"</f>
        <v>04859</v>
      </c>
      <c r="H502" t="str">
        <f>""</f>
        <v/>
      </c>
      <c r="I502">
        <v>4</v>
      </c>
    </row>
    <row r="503" spans="1:9">
      <c r="A503">
        <v>2160208</v>
      </c>
      <c r="B503" t="s">
        <v>9</v>
      </c>
      <c r="C503" t="str">
        <f t="shared" ref="C503:C513" si="27">"02533"</f>
        <v>02533</v>
      </c>
      <c r="D503" t="str">
        <f>""</f>
        <v/>
      </c>
      <c r="E503">
        <v>2159111</v>
      </c>
      <c r="F503" t="s">
        <v>9</v>
      </c>
      <c r="G503" t="str">
        <f>"01030"</f>
        <v>01030</v>
      </c>
      <c r="H503" t="str">
        <f>""</f>
        <v/>
      </c>
      <c r="I503">
        <v>6</v>
      </c>
    </row>
    <row r="504" spans="1:9">
      <c r="A504">
        <v>2160208</v>
      </c>
      <c r="B504" t="s">
        <v>9</v>
      </c>
      <c r="C504" t="str">
        <f t="shared" si="27"/>
        <v>02533</v>
      </c>
      <c r="D504" t="str">
        <f>""</f>
        <v/>
      </c>
      <c r="E504">
        <v>2159149</v>
      </c>
      <c r="F504" t="s">
        <v>9</v>
      </c>
      <c r="G504" t="str">
        <f>"01074"</f>
        <v>01074</v>
      </c>
      <c r="H504" t="str">
        <f>""</f>
        <v/>
      </c>
      <c r="I504">
        <v>6</v>
      </c>
    </row>
    <row r="505" spans="1:9">
      <c r="A505">
        <v>2160208</v>
      </c>
      <c r="B505" t="s">
        <v>9</v>
      </c>
      <c r="C505" t="str">
        <f t="shared" si="27"/>
        <v>02533</v>
      </c>
      <c r="D505" t="str">
        <f>""</f>
        <v/>
      </c>
      <c r="E505">
        <v>2160563</v>
      </c>
      <c r="F505" t="s">
        <v>9</v>
      </c>
      <c r="G505" t="str">
        <f>"03204"</f>
        <v>03204</v>
      </c>
      <c r="H505" t="str">
        <f>""</f>
        <v/>
      </c>
      <c r="I505">
        <v>1</v>
      </c>
    </row>
    <row r="506" spans="1:9">
      <c r="A506">
        <v>2160208</v>
      </c>
      <c r="B506" t="s">
        <v>9</v>
      </c>
      <c r="C506" t="str">
        <f t="shared" si="27"/>
        <v>02533</v>
      </c>
      <c r="D506" t="str">
        <f>""</f>
        <v/>
      </c>
      <c r="E506">
        <v>2160570</v>
      </c>
      <c r="F506" t="s">
        <v>9</v>
      </c>
      <c r="G506" t="str">
        <f>"03214"</f>
        <v>03214</v>
      </c>
      <c r="H506" t="str">
        <f>""</f>
        <v/>
      </c>
      <c r="I506">
        <v>1</v>
      </c>
    </row>
    <row r="507" spans="1:9">
      <c r="A507">
        <v>2160208</v>
      </c>
      <c r="B507" t="s">
        <v>9</v>
      </c>
      <c r="C507" t="str">
        <f t="shared" si="27"/>
        <v>02533</v>
      </c>
      <c r="D507" t="str">
        <f>""</f>
        <v/>
      </c>
      <c r="E507">
        <v>2161063</v>
      </c>
      <c r="F507" t="s">
        <v>9</v>
      </c>
      <c r="G507" t="str">
        <f>"04077"</f>
        <v>04077</v>
      </c>
      <c r="H507" t="str">
        <f>""</f>
        <v/>
      </c>
      <c r="I507">
        <v>6</v>
      </c>
    </row>
    <row r="508" spans="1:9">
      <c r="A508">
        <v>2160208</v>
      </c>
      <c r="B508" t="s">
        <v>9</v>
      </c>
      <c r="C508" t="str">
        <f t="shared" si="27"/>
        <v>02533</v>
      </c>
      <c r="D508" t="str">
        <f>""</f>
        <v/>
      </c>
      <c r="E508">
        <v>2161481</v>
      </c>
      <c r="F508" t="s">
        <v>9</v>
      </c>
      <c r="G508" t="str">
        <f>"04784"</f>
        <v>04784</v>
      </c>
      <c r="H508" t="str">
        <f>""</f>
        <v/>
      </c>
      <c r="I508">
        <v>2</v>
      </c>
    </row>
    <row r="509" spans="1:9">
      <c r="A509">
        <v>2160208</v>
      </c>
      <c r="B509" t="s">
        <v>9</v>
      </c>
      <c r="C509" t="str">
        <f t="shared" si="27"/>
        <v>02533</v>
      </c>
      <c r="D509" t="str">
        <f>""</f>
        <v/>
      </c>
      <c r="E509">
        <v>2162088</v>
      </c>
      <c r="F509" t="s">
        <v>9</v>
      </c>
      <c r="G509" t="str">
        <f>"05839"</f>
        <v>05839</v>
      </c>
      <c r="H509" t="str">
        <f>""</f>
        <v/>
      </c>
      <c r="I509">
        <v>1</v>
      </c>
    </row>
    <row r="510" spans="1:9">
      <c r="A510">
        <v>2160208</v>
      </c>
      <c r="B510" t="s">
        <v>9</v>
      </c>
      <c r="C510" t="str">
        <f t="shared" si="27"/>
        <v>02533</v>
      </c>
      <c r="D510" t="str">
        <f>""</f>
        <v/>
      </c>
      <c r="E510">
        <v>2162089</v>
      </c>
      <c r="F510" t="s">
        <v>9</v>
      </c>
      <c r="G510" t="str">
        <f>"05840"</f>
        <v>05840</v>
      </c>
      <c r="H510" t="str">
        <f>""</f>
        <v/>
      </c>
      <c r="I510">
        <v>1</v>
      </c>
    </row>
    <row r="511" spans="1:9">
      <c r="A511">
        <v>2160208</v>
      </c>
      <c r="B511" t="s">
        <v>9</v>
      </c>
      <c r="C511" t="str">
        <f t="shared" si="27"/>
        <v>02533</v>
      </c>
      <c r="D511" t="str">
        <f>""</f>
        <v/>
      </c>
      <c r="E511">
        <v>2162488</v>
      </c>
      <c r="F511" t="s">
        <v>9</v>
      </c>
      <c r="G511" t="str">
        <f>"06533"</f>
        <v>06533</v>
      </c>
      <c r="H511" t="str">
        <f>""</f>
        <v/>
      </c>
      <c r="I511">
        <v>1</v>
      </c>
    </row>
    <row r="512" spans="1:9">
      <c r="A512">
        <v>2160208</v>
      </c>
      <c r="B512" t="s">
        <v>9</v>
      </c>
      <c r="C512" t="str">
        <f t="shared" si="27"/>
        <v>02533</v>
      </c>
      <c r="D512" t="str">
        <f>""</f>
        <v/>
      </c>
      <c r="E512">
        <v>2164723</v>
      </c>
      <c r="F512" t="s">
        <v>9</v>
      </c>
      <c r="G512" t="str">
        <f>"10070"</f>
        <v>10070</v>
      </c>
      <c r="H512" t="str">
        <f>""</f>
        <v/>
      </c>
      <c r="I512">
        <v>1</v>
      </c>
    </row>
    <row r="513" spans="1:9">
      <c r="A513">
        <v>2160208</v>
      </c>
      <c r="B513" t="s">
        <v>9</v>
      </c>
      <c r="C513" t="str">
        <f t="shared" si="27"/>
        <v>02533</v>
      </c>
      <c r="D513" t="str">
        <f>""</f>
        <v/>
      </c>
      <c r="E513">
        <v>2186884</v>
      </c>
      <c r="F513" t="s">
        <v>9</v>
      </c>
      <c r="G513" t="str">
        <f>"38761"</f>
        <v>38761</v>
      </c>
      <c r="H513" t="str">
        <f>""</f>
        <v/>
      </c>
      <c r="I513">
        <v>2</v>
      </c>
    </row>
    <row r="514" spans="1:9">
      <c r="A514">
        <v>2160225</v>
      </c>
      <c r="B514" t="s">
        <v>9</v>
      </c>
      <c r="C514" t="str">
        <f>"02556"</f>
        <v>02556</v>
      </c>
      <c r="D514" t="str">
        <f>""</f>
        <v/>
      </c>
      <c r="E514">
        <v>2159959</v>
      </c>
      <c r="F514" t="s">
        <v>9</v>
      </c>
      <c r="G514" t="str">
        <f>"02159"</f>
        <v>02159</v>
      </c>
      <c r="H514" t="str">
        <f>""</f>
        <v/>
      </c>
      <c r="I514">
        <v>1</v>
      </c>
    </row>
    <row r="515" spans="1:9">
      <c r="A515">
        <v>2160225</v>
      </c>
      <c r="B515" t="s">
        <v>9</v>
      </c>
      <c r="C515" t="str">
        <f>"02556"</f>
        <v>02556</v>
      </c>
      <c r="D515" t="str">
        <f>""</f>
        <v/>
      </c>
      <c r="E515">
        <v>2160226</v>
      </c>
      <c r="F515" t="s">
        <v>9</v>
      </c>
      <c r="G515" t="str">
        <f>"02557"</f>
        <v>02557</v>
      </c>
      <c r="H515" t="str">
        <f>""</f>
        <v/>
      </c>
      <c r="I515">
        <v>1</v>
      </c>
    </row>
    <row r="516" spans="1:9">
      <c r="A516">
        <v>2160225</v>
      </c>
      <c r="B516" t="s">
        <v>9</v>
      </c>
      <c r="C516" t="str">
        <f>"02556"</f>
        <v>02556</v>
      </c>
      <c r="D516" t="str">
        <f>""</f>
        <v/>
      </c>
      <c r="E516">
        <v>2163100</v>
      </c>
      <c r="F516" t="s">
        <v>9</v>
      </c>
      <c r="G516" t="str">
        <f>"07559"</f>
        <v>07559</v>
      </c>
      <c r="H516" t="str">
        <f>""</f>
        <v/>
      </c>
      <c r="I516">
        <v>1</v>
      </c>
    </row>
    <row r="517" spans="1:9">
      <c r="A517">
        <v>2160225</v>
      </c>
      <c r="B517" t="s">
        <v>9</v>
      </c>
      <c r="C517" t="str">
        <f>"02556"</f>
        <v>02556</v>
      </c>
      <c r="D517" t="str">
        <f>""</f>
        <v/>
      </c>
      <c r="E517">
        <v>2163599</v>
      </c>
      <c r="F517" t="s">
        <v>9</v>
      </c>
      <c r="G517" t="str">
        <f>"08384"</f>
        <v>08384</v>
      </c>
      <c r="H517" t="str">
        <f>""</f>
        <v/>
      </c>
      <c r="I517">
        <v>1</v>
      </c>
    </row>
    <row r="518" spans="1:9">
      <c r="A518">
        <v>2160234</v>
      </c>
      <c r="B518" t="s">
        <v>9</v>
      </c>
      <c r="C518" t="str">
        <f t="shared" ref="C518:C531" si="28">"02566"</f>
        <v>02566</v>
      </c>
      <c r="D518" t="str">
        <f>""</f>
        <v/>
      </c>
      <c r="E518">
        <v>2159585</v>
      </c>
      <c r="F518" t="s">
        <v>9</v>
      </c>
      <c r="G518" t="str">
        <f>"01634"</f>
        <v>01634</v>
      </c>
      <c r="H518" t="str">
        <f>""</f>
        <v/>
      </c>
      <c r="I518">
        <v>2</v>
      </c>
    </row>
    <row r="519" spans="1:9">
      <c r="A519">
        <v>2160234</v>
      </c>
      <c r="B519" t="s">
        <v>9</v>
      </c>
      <c r="C519" t="str">
        <f t="shared" si="28"/>
        <v>02566</v>
      </c>
      <c r="D519" t="str">
        <f>""</f>
        <v/>
      </c>
      <c r="E519">
        <v>2159640</v>
      </c>
      <c r="F519" t="s">
        <v>9</v>
      </c>
      <c r="G519" t="str">
        <f>"01697"</f>
        <v>01697</v>
      </c>
      <c r="H519" t="str">
        <f>""</f>
        <v/>
      </c>
      <c r="I519">
        <v>4</v>
      </c>
    </row>
    <row r="520" spans="1:9">
      <c r="A520">
        <v>2160234</v>
      </c>
      <c r="B520" t="s">
        <v>9</v>
      </c>
      <c r="C520" t="str">
        <f t="shared" si="28"/>
        <v>02566</v>
      </c>
      <c r="D520" t="str">
        <f>""</f>
        <v/>
      </c>
      <c r="E520">
        <v>2160235</v>
      </c>
      <c r="F520" t="s">
        <v>9</v>
      </c>
      <c r="G520" t="str">
        <f>"02567"</f>
        <v>02567</v>
      </c>
      <c r="H520" t="str">
        <f>""</f>
        <v/>
      </c>
      <c r="I520">
        <v>2</v>
      </c>
    </row>
    <row r="521" spans="1:9">
      <c r="A521">
        <v>2160234</v>
      </c>
      <c r="B521" t="s">
        <v>9</v>
      </c>
      <c r="C521" t="str">
        <f t="shared" si="28"/>
        <v>02566</v>
      </c>
      <c r="D521" t="str">
        <f>""</f>
        <v/>
      </c>
      <c r="E521">
        <v>2160236</v>
      </c>
      <c r="F521" t="s">
        <v>9</v>
      </c>
      <c r="G521" t="str">
        <f>"02568"</f>
        <v>02568</v>
      </c>
      <c r="H521" t="str">
        <f>""</f>
        <v/>
      </c>
      <c r="I521">
        <v>2</v>
      </c>
    </row>
    <row r="522" spans="1:9">
      <c r="A522">
        <v>2160234</v>
      </c>
      <c r="B522" t="s">
        <v>9</v>
      </c>
      <c r="C522" t="str">
        <f t="shared" si="28"/>
        <v>02566</v>
      </c>
      <c r="D522" t="str">
        <f>""</f>
        <v/>
      </c>
      <c r="E522">
        <v>2160237</v>
      </c>
      <c r="F522" t="s">
        <v>9</v>
      </c>
      <c r="G522" t="str">
        <f>"02569"</f>
        <v>02569</v>
      </c>
      <c r="H522" t="str">
        <f>""</f>
        <v/>
      </c>
      <c r="I522">
        <v>2</v>
      </c>
    </row>
    <row r="523" spans="1:9">
      <c r="A523">
        <v>2160234</v>
      </c>
      <c r="B523" t="s">
        <v>9</v>
      </c>
      <c r="C523" t="str">
        <f t="shared" si="28"/>
        <v>02566</v>
      </c>
      <c r="D523" t="str">
        <f>""</f>
        <v/>
      </c>
      <c r="E523">
        <v>2160238</v>
      </c>
      <c r="F523" t="s">
        <v>9</v>
      </c>
      <c r="G523" t="str">
        <f>"02570"</f>
        <v>02570</v>
      </c>
      <c r="H523" t="str">
        <f>""</f>
        <v/>
      </c>
      <c r="I523">
        <v>4</v>
      </c>
    </row>
    <row r="524" spans="1:9">
      <c r="A524">
        <v>2160234</v>
      </c>
      <c r="B524" t="s">
        <v>9</v>
      </c>
      <c r="C524" t="str">
        <f t="shared" si="28"/>
        <v>02566</v>
      </c>
      <c r="D524" t="str">
        <f>""</f>
        <v/>
      </c>
      <c r="E524">
        <v>2160239</v>
      </c>
      <c r="F524" t="s">
        <v>9</v>
      </c>
      <c r="G524" t="str">
        <f>"02571"</f>
        <v>02571</v>
      </c>
      <c r="H524" t="str">
        <f>""</f>
        <v/>
      </c>
      <c r="I524">
        <v>4</v>
      </c>
    </row>
    <row r="525" spans="1:9">
      <c r="A525">
        <v>2160234</v>
      </c>
      <c r="B525" t="s">
        <v>9</v>
      </c>
      <c r="C525" t="str">
        <f t="shared" si="28"/>
        <v>02566</v>
      </c>
      <c r="D525" t="str">
        <f>""</f>
        <v/>
      </c>
      <c r="E525">
        <v>2160241</v>
      </c>
      <c r="F525" t="s">
        <v>9</v>
      </c>
      <c r="G525" t="str">
        <f>"02573"</f>
        <v>02573</v>
      </c>
      <c r="H525" t="str">
        <f>""</f>
        <v/>
      </c>
      <c r="I525">
        <v>4</v>
      </c>
    </row>
    <row r="526" spans="1:9">
      <c r="A526">
        <v>2160234</v>
      </c>
      <c r="B526" t="s">
        <v>9</v>
      </c>
      <c r="C526" t="str">
        <f t="shared" si="28"/>
        <v>02566</v>
      </c>
      <c r="D526" t="str">
        <f>""</f>
        <v/>
      </c>
      <c r="E526">
        <v>2160242</v>
      </c>
      <c r="F526" t="s">
        <v>9</v>
      </c>
      <c r="G526" t="str">
        <f>"02574"</f>
        <v>02574</v>
      </c>
      <c r="H526" t="str">
        <f>""</f>
        <v/>
      </c>
      <c r="I526">
        <v>4</v>
      </c>
    </row>
    <row r="527" spans="1:9">
      <c r="A527">
        <v>2160234</v>
      </c>
      <c r="B527" t="s">
        <v>9</v>
      </c>
      <c r="C527" t="str">
        <f t="shared" si="28"/>
        <v>02566</v>
      </c>
      <c r="D527" t="str">
        <f>""</f>
        <v/>
      </c>
      <c r="E527">
        <v>2160243</v>
      </c>
      <c r="F527" t="s">
        <v>9</v>
      </c>
      <c r="G527" t="str">
        <f>"02575"</f>
        <v>02575</v>
      </c>
      <c r="H527" t="str">
        <f>""</f>
        <v/>
      </c>
      <c r="I527">
        <v>2</v>
      </c>
    </row>
    <row r="528" spans="1:9">
      <c r="A528">
        <v>2160234</v>
      </c>
      <c r="B528" t="s">
        <v>9</v>
      </c>
      <c r="C528" t="str">
        <f t="shared" si="28"/>
        <v>02566</v>
      </c>
      <c r="D528" t="str">
        <f>""</f>
        <v/>
      </c>
      <c r="E528">
        <v>2160244</v>
      </c>
      <c r="F528" t="s">
        <v>9</v>
      </c>
      <c r="G528" t="str">
        <f>"02576"</f>
        <v>02576</v>
      </c>
      <c r="H528" t="str">
        <f>""</f>
        <v/>
      </c>
      <c r="I528">
        <v>2</v>
      </c>
    </row>
    <row r="529" spans="1:9">
      <c r="A529">
        <v>2160234</v>
      </c>
      <c r="B529" t="s">
        <v>9</v>
      </c>
      <c r="C529" t="str">
        <f t="shared" si="28"/>
        <v>02566</v>
      </c>
      <c r="D529" t="str">
        <f>""</f>
        <v/>
      </c>
      <c r="E529">
        <v>2160245</v>
      </c>
      <c r="F529" t="s">
        <v>9</v>
      </c>
      <c r="G529" t="str">
        <f>"02578"</f>
        <v>02578</v>
      </c>
      <c r="H529" t="str">
        <f>""</f>
        <v/>
      </c>
      <c r="I529">
        <v>8</v>
      </c>
    </row>
    <row r="530" spans="1:9">
      <c r="A530">
        <v>2160234</v>
      </c>
      <c r="B530" t="s">
        <v>9</v>
      </c>
      <c r="C530" t="str">
        <f t="shared" si="28"/>
        <v>02566</v>
      </c>
      <c r="D530" t="str">
        <f>""</f>
        <v/>
      </c>
      <c r="E530">
        <v>2162909</v>
      </c>
      <c r="F530" t="s">
        <v>9</v>
      </c>
      <c r="G530" t="str">
        <f>"07200"</f>
        <v>07200</v>
      </c>
      <c r="H530" t="str">
        <f>""</f>
        <v/>
      </c>
      <c r="I530">
        <v>4</v>
      </c>
    </row>
    <row r="531" spans="1:9">
      <c r="A531">
        <v>2160234</v>
      </c>
      <c r="B531" t="s">
        <v>9</v>
      </c>
      <c r="C531" t="str">
        <f t="shared" si="28"/>
        <v>02566</v>
      </c>
      <c r="D531" t="str">
        <f>""</f>
        <v/>
      </c>
      <c r="E531">
        <v>2163115</v>
      </c>
      <c r="F531" t="s">
        <v>9</v>
      </c>
      <c r="G531" t="str">
        <f>"07583"</f>
        <v>07583</v>
      </c>
      <c r="H531" t="str">
        <f>""</f>
        <v/>
      </c>
      <c r="I531">
        <v>8</v>
      </c>
    </row>
    <row r="532" spans="1:9">
      <c r="A532">
        <v>2160240</v>
      </c>
      <c r="B532" t="s">
        <v>9</v>
      </c>
      <c r="C532" t="str">
        <f>"02572"</f>
        <v>02572</v>
      </c>
      <c r="D532" t="str">
        <f>""</f>
        <v/>
      </c>
      <c r="E532">
        <v>2183972</v>
      </c>
      <c r="F532" t="s">
        <v>9</v>
      </c>
      <c r="G532" t="str">
        <f>"35700"</f>
        <v>35700</v>
      </c>
      <c r="H532" t="str">
        <f>""</f>
        <v/>
      </c>
      <c r="I532">
        <v>1</v>
      </c>
    </row>
    <row r="533" spans="1:9">
      <c r="A533">
        <v>2160240</v>
      </c>
      <c r="B533" t="s">
        <v>9</v>
      </c>
      <c r="C533" t="str">
        <f>"02572"</f>
        <v>02572</v>
      </c>
      <c r="D533" t="str">
        <f>""</f>
        <v/>
      </c>
      <c r="E533">
        <v>2183975</v>
      </c>
      <c r="F533" t="s">
        <v>9</v>
      </c>
      <c r="G533" t="str">
        <f>"35703"</f>
        <v>35703</v>
      </c>
      <c r="H533" t="str">
        <f>""</f>
        <v/>
      </c>
      <c r="I533">
        <v>1</v>
      </c>
    </row>
    <row r="534" spans="1:9">
      <c r="A534">
        <v>2160240</v>
      </c>
      <c r="B534" t="s">
        <v>9</v>
      </c>
      <c r="C534" t="str">
        <f>"02572"</f>
        <v>02572</v>
      </c>
      <c r="D534" t="str">
        <f>""</f>
        <v/>
      </c>
      <c r="E534">
        <v>2184011</v>
      </c>
      <c r="F534" t="s">
        <v>9</v>
      </c>
      <c r="G534" t="str">
        <f>"35742"</f>
        <v>35742</v>
      </c>
      <c r="H534" t="str">
        <f>""</f>
        <v/>
      </c>
      <c r="I534">
        <v>1</v>
      </c>
    </row>
    <row r="535" spans="1:9">
      <c r="A535">
        <v>2160247</v>
      </c>
      <c r="B535" t="s">
        <v>9</v>
      </c>
      <c r="C535" t="str">
        <f>"02581"</f>
        <v>02581</v>
      </c>
      <c r="D535" t="str">
        <f>""</f>
        <v/>
      </c>
      <c r="E535">
        <v>2160248</v>
      </c>
      <c r="F535" t="s">
        <v>9</v>
      </c>
      <c r="G535" t="str">
        <f>"02582"</f>
        <v>02582</v>
      </c>
      <c r="H535" t="str">
        <f>""</f>
        <v/>
      </c>
      <c r="I535">
        <v>1</v>
      </c>
    </row>
    <row r="536" spans="1:9">
      <c r="A536">
        <v>2160247</v>
      </c>
      <c r="B536" t="s">
        <v>9</v>
      </c>
      <c r="C536" t="str">
        <f>"02581"</f>
        <v>02581</v>
      </c>
      <c r="D536" t="str">
        <f>""</f>
        <v/>
      </c>
      <c r="E536">
        <v>2160539</v>
      </c>
      <c r="F536" t="s">
        <v>9</v>
      </c>
      <c r="G536" t="str">
        <f>"03170"</f>
        <v>03170</v>
      </c>
      <c r="H536" t="str">
        <f>""</f>
        <v/>
      </c>
      <c r="I536">
        <v>1</v>
      </c>
    </row>
    <row r="537" spans="1:9">
      <c r="A537">
        <v>2160247</v>
      </c>
      <c r="B537" t="s">
        <v>9</v>
      </c>
      <c r="C537" t="str">
        <f>"02581"</f>
        <v>02581</v>
      </c>
      <c r="D537" t="str">
        <f>""</f>
        <v/>
      </c>
      <c r="E537">
        <v>2160571</v>
      </c>
      <c r="F537" t="s">
        <v>9</v>
      </c>
      <c r="G537" t="str">
        <f>"03215"</f>
        <v>03215</v>
      </c>
      <c r="H537" t="str">
        <f>""</f>
        <v/>
      </c>
      <c r="I537">
        <v>1</v>
      </c>
    </row>
    <row r="538" spans="1:9">
      <c r="A538">
        <v>2160247</v>
      </c>
      <c r="B538" t="s">
        <v>9</v>
      </c>
      <c r="C538" t="str">
        <f>"02581"</f>
        <v>02581</v>
      </c>
      <c r="D538" t="str">
        <f>""</f>
        <v/>
      </c>
      <c r="E538">
        <v>2186880</v>
      </c>
      <c r="F538" t="s">
        <v>9</v>
      </c>
      <c r="G538" t="str">
        <f>"38757"</f>
        <v>38757</v>
      </c>
      <c r="H538" t="str">
        <f>""</f>
        <v/>
      </c>
      <c r="I538">
        <v>1</v>
      </c>
    </row>
    <row r="539" spans="1:9">
      <c r="A539">
        <v>2160247</v>
      </c>
      <c r="B539" t="s">
        <v>9</v>
      </c>
      <c r="C539" t="str">
        <f>"02581"</f>
        <v>02581</v>
      </c>
      <c r="D539" t="str">
        <f>""</f>
        <v/>
      </c>
      <c r="E539">
        <v>2192992</v>
      </c>
      <c r="F539" t="s">
        <v>9</v>
      </c>
      <c r="G539" t="str">
        <f>"45642"</f>
        <v>45642</v>
      </c>
      <c r="H539" t="str">
        <f>""</f>
        <v/>
      </c>
      <c r="I539">
        <v>1</v>
      </c>
    </row>
    <row r="540" spans="1:9">
      <c r="A540">
        <v>2160253</v>
      </c>
      <c r="B540" t="s">
        <v>9</v>
      </c>
      <c r="C540" t="str">
        <f t="shared" ref="C540:C547" si="29">"02590"</f>
        <v>02590</v>
      </c>
      <c r="D540" t="str">
        <f>""</f>
        <v/>
      </c>
      <c r="E540">
        <v>2160080</v>
      </c>
      <c r="F540" t="s">
        <v>9</v>
      </c>
      <c r="G540" t="str">
        <f>"02346"</f>
        <v>02346</v>
      </c>
      <c r="H540" t="str">
        <f>""</f>
        <v/>
      </c>
      <c r="I540">
        <v>1</v>
      </c>
    </row>
    <row r="541" spans="1:9">
      <c r="A541">
        <v>2160253</v>
      </c>
      <c r="B541" t="s">
        <v>9</v>
      </c>
      <c r="C541" t="str">
        <f t="shared" si="29"/>
        <v>02590</v>
      </c>
      <c r="D541" t="str">
        <f>""</f>
        <v/>
      </c>
      <c r="E541">
        <v>2160089</v>
      </c>
      <c r="F541" t="s">
        <v>9</v>
      </c>
      <c r="G541" t="str">
        <f>"02356"</f>
        <v>02356</v>
      </c>
      <c r="H541" t="str">
        <f>""</f>
        <v/>
      </c>
      <c r="I541">
        <v>2</v>
      </c>
    </row>
    <row r="542" spans="1:9">
      <c r="A542">
        <v>2160253</v>
      </c>
      <c r="B542" t="s">
        <v>9</v>
      </c>
      <c r="C542" t="str">
        <f t="shared" si="29"/>
        <v>02590</v>
      </c>
      <c r="D542" t="str">
        <f>""</f>
        <v/>
      </c>
      <c r="E542">
        <v>2160255</v>
      </c>
      <c r="F542" t="s">
        <v>9</v>
      </c>
      <c r="G542" t="str">
        <f>"02592"</f>
        <v>02592</v>
      </c>
      <c r="H542" t="str">
        <f>""</f>
        <v/>
      </c>
      <c r="I542">
        <v>6</v>
      </c>
    </row>
    <row r="543" spans="1:9">
      <c r="A543">
        <v>2160253</v>
      </c>
      <c r="B543" t="s">
        <v>9</v>
      </c>
      <c r="C543" t="str">
        <f t="shared" si="29"/>
        <v>02590</v>
      </c>
      <c r="D543" t="str">
        <f>""</f>
        <v/>
      </c>
      <c r="E543">
        <v>2160257</v>
      </c>
      <c r="F543" t="s">
        <v>9</v>
      </c>
      <c r="G543" t="str">
        <f>"02594"</f>
        <v>02594</v>
      </c>
      <c r="H543" t="str">
        <f>""</f>
        <v/>
      </c>
      <c r="I543">
        <v>1</v>
      </c>
    </row>
    <row r="544" spans="1:9">
      <c r="A544">
        <v>2160253</v>
      </c>
      <c r="B544" t="s">
        <v>9</v>
      </c>
      <c r="C544" t="str">
        <f t="shared" si="29"/>
        <v>02590</v>
      </c>
      <c r="D544" t="str">
        <f>""</f>
        <v/>
      </c>
      <c r="E544">
        <v>2160258</v>
      </c>
      <c r="F544" t="s">
        <v>9</v>
      </c>
      <c r="G544" t="str">
        <f>"02595"</f>
        <v>02595</v>
      </c>
      <c r="H544" t="str">
        <f>""</f>
        <v/>
      </c>
      <c r="I544">
        <v>1</v>
      </c>
    </row>
    <row r="545" spans="1:9">
      <c r="A545">
        <v>2160253</v>
      </c>
      <c r="B545" t="s">
        <v>9</v>
      </c>
      <c r="C545" t="str">
        <f t="shared" si="29"/>
        <v>02590</v>
      </c>
      <c r="D545" t="str">
        <f>""</f>
        <v/>
      </c>
      <c r="E545">
        <v>2160260</v>
      </c>
      <c r="F545" t="s">
        <v>9</v>
      </c>
      <c r="G545" t="str">
        <f>"02597"</f>
        <v>02597</v>
      </c>
      <c r="H545" t="str">
        <f>""</f>
        <v/>
      </c>
      <c r="I545">
        <v>1</v>
      </c>
    </row>
    <row r="546" spans="1:9">
      <c r="A546">
        <v>2160253</v>
      </c>
      <c r="B546" t="s">
        <v>9</v>
      </c>
      <c r="C546" t="str">
        <f t="shared" si="29"/>
        <v>02590</v>
      </c>
      <c r="D546" t="str">
        <f>""</f>
        <v/>
      </c>
      <c r="E546">
        <v>2160261</v>
      </c>
      <c r="F546" t="s">
        <v>9</v>
      </c>
      <c r="G546" t="str">
        <f>"02599"</f>
        <v>02599</v>
      </c>
      <c r="H546" t="str">
        <f>""</f>
        <v/>
      </c>
      <c r="I546">
        <v>1</v>
      </c>
    </row>
    <row r="547" spans="1:9">
      <c r="A547">
        <v>2160253</v>
      </c>
      <c r="B547" t="s">
        <v>9</v>
      </c>
      <c r="C547" t="str">
        <f t="shared" si="29"/>
        <v>02590</v>
      </c>
      <c r="D547" t="str">
        <f>""</f>
        <v/>
      </c>
      <c r="E547">
        <v>2163619</v>
      </c>
      <c r="F547" t="s">
        <v>9</v>
      </c>
      <c r="G547" t="str">
        <f>"08408"</f>
        <v>08408</v>
      </c>
      <c r="H547" t="str">
        <f>""</f>
        <v/>
      </c>
      <c r="I547">
        <v>1</v>
      </c>
    </row>
    <row r="548" spans="1:9">
      <c r="A548">
        <v>2160254</v>
      </c>
      <c r="B548" t="s">
        <v>9</v>
      </c>
      <c r="C548" t="str">
        <f t="shared" ref="C548:C554" si="30">"02591"</f>
        <v>02591</v>
      </c>
      <c r="D548" t="str">
        <f>""</f>
        <v/>
      </c>
      <c r="E548">
        <v>2160255</v>
      </c>
      <c r="F548" t="s">
        <v>9</v>
      </c>
      <c r="G548" t="str">
        <f>"02592"</f>
        <v>02592</v>
      </c>
      <c r="H548" t="str">
        <f>""</f>
        <v/>
      </c>
      <c r="I548">
        <v>6</v>
      </c>
    </row>
    <row r="549" spans="1:9">
      <c r="A549">
        <v>2160254</v>
      </c>
      <c r="B549" t="s">
        <v>9</v>
      </c>
      <c r="C549" t="str">
        <f t="shared" si="30"/>
        <v>02591</v>
      </c>
      <c r="D549" t="str">
        <f>""</f>
        <v/>
      </c>
      <c r="E549">
        <v>2160256</v>
      </c>
      <c r="F549" t="s">
        <v>9</v>
      </c>
      <c r="G549" t="str">
        <f>"02593"</f>
        <v>02593</v>
      </c>
      <c r="H549" t="str">
        <f>""</f>
        <v/>
      </c>
      <c r="I549">
        <v>2</v>
      </c>
    </row>
    <row r="550" spans="1:9">
      <c r="A550">
        <v>2160254</v>
      </c>
      <c r="B550" t="s">
        <v>9</v>
      </c>
      <c r="C550" t="str">
        <f t="shared" si="30"/>
        <v>02591</v>
      </c>
      <c r="D550" t="str">
        <f>""</f>
        <v/>
      </c>
      <c r="E550">
        <v>2160259</v>
      </c>
      <c r="F550" t="s">
        <v>9</v>
      </c>
      <c r="G550" t="str">
        <f>"02596"</f>
        <v>02596</v>
      </c>
      <c r="H550" t="str">
        <f>""</f>
        <v/>
      </c>
      <c r="I550">
        <v>1</v>
      </c>
    </row>
    <row r="551" spans="1:9">
      <c r="A551">
        <v>2160254</v>
      </c>
      <c r="B551" t="s">
        <v>9</v>
      </c>
      <c r="C551" t="str">
        <f t="shared" si="30"/>
        <v>02591</v>
      </c>
      <c r="D551" t="str">
        <f>""</f>
        <v/>
      </c>
      <c r="E551">
        <v>2160260</v>
      </c>
      <c r="F551" t="s">
        <v>9</v>
      </c>
      <c r="G551" t="str">
        <f>"02597"</f>
        <v>02597</v>
      </c>
      <c r="H551" t="str">
        <f>""</f>
        <v/>
      </c>
      <c r="I551">
        <v>1</v>
      </c>
    </row>
    <row r="552" spans="1:9">
      <c r="A552">
        <v>2160254</v>
      </c>
      <c r="B552" t="s">
        <v>9</v>
      </c>
      <c r="C552" t="str">
        <f t="shared" si="30"/>
        <v>02591</v>
      </c>
      <c r="D552" t="str">
        <f>""</f>
        <v/>
      </c>
      <c r="E552">
        <v>2163616</v>
      </c>
      <c r="F552" t="s">
        <v>9</v>
      </c>
      <c r="G552" t="str">
        <f>"08405"</f>
        <v>08405</v>
      </c>
      <c r="H552" t="str">
        <f>""</f>
        <v/>
      </c>
      <c r="I552">
        <v>1</v>
      </c>
    </row>
    <row r="553" spans="1:9">
      <c r="A553">
        <v>2160254</v>
      </c>
      <c r="B553" t="s">
        <v>9</v>
      </c>
      <c r="C553" t="str">
        <f t="shared" si="30"/>
        <v>02591</v>
      </c>
      <c r="D553" t="str">
        <f>""</f>
        <v/>
      </c>
      <c r="E553">
        <v>2163617</v>
      </c>
      <c r="F553" t="s">
        <v>9</v>
      </c>
      <c r="G553" t="str">
        <f>"08406"</f>
        <v>08406</v>
      </c>
      <c r="H553" t="str">
        <f>""</f>
        <v/>
      </c>
      <c r="I553">
        <v>1</v>
      </c>
    </row>
    <row r="554" spans="1:9">
      <c r="A554">
        <v>2160254</v>
      </c>
      <c r="B554" t="s">
        <v>9</v>
      </c>
      <c r="C554" t="str">
        <f t="shared" si="30"/>
        <v>02591</v>
      </c>
      <c r="D554" t="str">
        <f>""</f>
        <v/>
      </c>
      <c r="E554">
        <v>2163619</v>
      </c>
      <c r="F554" t="s">
        <v>9</v>
      </c>
      <c r="G554" t="str">
        <f>"08408"</f>
        <v>08408</v>
      </c>
      <c r="H554" t="str">
        <f>""</f>
        <v/>
      </c>
      <c r="I554">
        <v>1</v>
      </c>
    </row>
    <row r="555" spans="1:9">
      <c r="A555">
        <v>2160264</v>
      </c>
      <c r="B555" t="s">
        <v>9</v>
      </c>
      <c r="C555" t="str">
        <f t="shared" ref="C555:C560" si="31">"02608"</f>
        <v>02608</v>
      </c>
      <c r="D555" t="str">
        <f>""</f>
        <v/>
      </c>
      <c r="E555">
        <v>2160265</v>
      </c>
      <c r="F555" t="s">
        <v>9</v>
      </c>
      <c r="G555" t="str">
        <f>"02609"</f>
        <v>02609</v>
      </c>
      <c r="H555" t="str">
        <f>""</f>
        <v/>
      </c>
      <c r="I555">
        <v>1</v>
      </c>
    </row>
    <row r="556" spans="1:9">
      <c r="A556">
        <v>2160264</v>
      </c>
      <c r="B556" t="s">
        <v>9</v>
      </c>
      <c r="C556" t="str">
        <f t="shared" si="31"/>
        <v>02608</v>
      </c>
      <c r="D556" t="str">
        <f>""</f>
        <v/>
      </c>
      <c r="E556">
        <v>2160266</v>
      </c>
      <c r="F556" t="s">
        <v>9</v>
      </c>
      <c r="G556" t="str">
        <f>"02610"</f>
        <v>02610</v>
      </c>
      <c r="H556" t="str">
        <f>""</f>
        <v/>
      </c>
      <c r="I556">
        <v>1</v>
      </c>
    </row>
    <row r="557" spans="1:9">
      <c r="A557">
        <v>2160264</v>
      </c>
      <c r="B557" t="s">
        <v>9</v>
      </c>
      <c r="C557" t="str">
        <f t="shared" si="31"/>
        <v>02608</v>
      </c>
      <c r="D557" t="str">
        <f>""</f>
        <v/>
      </c>
      <c r="E557">
        <v>2160267</v>
      </c>
      <c r="F557" t="s">
        <v>9</v>
      </c>
      <c r="G557" t="str">
        <f>"02611"</f>
        <v>02611</v>
      </c>
      <c r="H557" t="str">
        <f>""</f>
        <v/>
      </c>
      <c r="I557">
        <v>2</v>
      </c>
    </row>
    <row r="558" spans="1:9">
      <c r="A558">
        <v>2160264</v>
      </c>
      <c r="B558" t="s">
        <v>9</v>
      </c>
      <c r="C558" t="str">
        <f t="shared" si="31"/>
        <v>02608</v>
      </c>
      <c r="D558" t="str">
        <f>""</f>
        <v/>
      </c>
      <c r="E558">
        <v>2160268</v>
      </c>
      <c r="F558" t="s">
        <v>9</v>
      </c>
      <c r="G558" t="str">
        <f>"02612"</f>
        <v>02612</v>
      </c>
      <c r="H558" t="str">
        <f>""</f>
        <v/>
      </c>
      <c r="I558">
        <v>1</v>
      </c>
    </row>
    <row r="559" spans="1:9">
      <c r="A559">
        <v>2160264</v>
      </c>
      <c r="B559" t="s">
        <v>9</v>
      </c>
      <c r="C559" t="str">
        <f t="shared" si="31"/>
        <v>02608</v>
      </c>
      <c r="D559" t="str">
        <f>""</f>
        <v/>
      </c>
      <c r="E559">
        <v>2160269</v>
      </c>
      <c r="F559" t="s">
        <v>9</v>
      </c>
      <c r="G559" t="str">
        <f>"02613"</f>
        <v>02613</v>
      </c>
      <c r="H559" t="str">
        <f>""</f>
        <v/>
      </c>
      <c r="I559">
        <v>1</v>
      </c>
    </row>
    <row r="560" spans="1:9">
      <c r="A560">
        <v>2160264</v>
      </c>
      <c r="B560" t="s">
        <v>9</v>
      </c>
      <c r="C560" t="str">
        <f t="shared" si="31"/>
        <v>02608</v>
      </c>
      <c r="D560" t="str">
        <f>""</f>
        <v/>
      </c>
      <c r="E560">
        <v>2160270</v>
      </c>
      <c r="F560" t="s">
        <v>9</v>
      </c>
      <c r="G560" t="str">
        <f>"02614"</f>
        <v>02614</v>
      </c>
      <c r="H560" t="str">
        <f>""</f>
        <v/>
      </c>
      <c r="I560">
        <v>1</v>
      </c>
    </row>
    <row r="561" spans="1:9">
      <c r="A561">
        <v>2160317</v>
      </c>
      <c r="B561" t="s">
        <v>9</v>
      </c>
      <c r="C561" t="str">
        <f>"02716"</f>
        <v>02716</v>
      </c>
      <c r="D561" t="str">
        <f>""</f>
        <v/>
      </c>
      <c r="E561">
        <v>2160248</v>
      </c>
      <c r="F561" t="s">
        <v>9</v>
      </c>
      <c r="G561" t="str">
        <f>"02582"</f>
        <v>02582</v>
      </c>
      <c r="H561" t="str">
        <f>""</f>
        <v/>
      </c>
      <c r="I561">
        <v>1</v>
      </c>
    </row>
    <row r="562" spans="1:9">
      <c r="A562">
        <v>2160317</v>
      </c>
      <c r="B562" t="s">
        <v>9</v>
      </c>
      <c r="C562" t="str">
        <f>"02716"</f>
        <v>02716</v>
      </c>
      <c r="D562" t="str">
        <f>""</f>
        <v/>
      </c>
      <c r="E562">
        <v>2160540</v>
      </c>
      <c r="F562" t="s">
        <v>9</v>
      </c>
      <c r="G562" t="str">
        <f>"03171"</f>
        <v>03171</v>
      </c>
      <c r="H562" t="str">
        <f>""</f>
        <v/>
      </c>
      <c r="I562">
        <v>1</v>
      </c>
    </row>
    <row r="563" spans="1:9">
      <c r="A563">
        <v>2160317</v>
      </c>
      <c r="B563" t="s">
        <v>9</v>
      </c>
      <c r="C563" t="str">
        <f>"02716"</f>
        <v>02716</v>
      </c>
      <c r="D563" t="str">
        <f>""</f>
        <v/>
      </c>
      <c r="E563">
        <v>2186880</v>
      </c>
      <c r="F563" t="s">
        <v>9</v>
      </c>
      <c r="G563" t="str">
        <f>"38757"</f>
        <v>38757</v>
      </c>
      <c r="H563" t="str">
        <f>""</f>
        <v/>
      </c>
      <c r="I563">
        <v>1</v>
      </c>
    </row>
    <row r="564" spans="1:9">
      <c r="A564">
        <v>2160317</v>
      </c>
      <c r="B564" t="s">
        <v>9</v>
      </c>
      <c r="C564" t="str">
        <f>"02716"</f>
        <v>02716</v>
      </c>
      <c r="D564" t="str">
        <f>""</f>
        <v/>
      </c>
      <c r="E564">
        <v>2192994</v>
      </c>
      <c r="F564" t="s">
        <v>9</v>
      </c>
      <c r="G564" t="str">
        <f>"45644"</f>
        <v>45644</v>
      </c>
      <c r="H564" t="str">
        <f>""</f>
        <v/>
      </c>
      <c r="I564">
        <v>1</v>
      </c>
    </row>
    <row r="565" spans="1:9">
      <c r="A565">
        <v>2160318</v>
      </c>
      <c r="B565" t="s">
        <v>9</v>
      </c>
      <c r="C565" t="str">
        <f>"02717"</f>
        <v>02717</v>
      </c>
      <c r="D565" t="str">
        <f>""</f>
        <v/>
      </c>
      <c r="E565">
        <v>2160248</v>
      </c>
      <c r="F565" t="s">
        <v>9</v>
      </c>
      <c r="G565" t="str">
        <f>"02582"</f>
        <v>02582</v>
      </c>
      <c r="H565" t="str">
        <f>""</f>
        <v/>
      </c>
      <c r="I565">
        <v>1</v>
      </c>
    </row>
    <row r="566" spans="1:9">
      <c r="A566">
        <v>2160318</v>
      </c>
      <c r="B566" t="s">
        <v>9</v>
      </c>
      <c r="C566" t="str">
        <f>"02717"</f>
        <v>02717</v>
      </c>
      <c r="D566" t="str">
        <f>""</f>
        <v/>
      </c>
      <c r="E566">
        <v>2160541</v>
      </c>
      <c r="F566" t="s">
        <v>9</v>
      </c>
      <c r="G566" t="str">
        <f>"03172"</f>
        <v>03172</v>
      </c>
      <c r="H566" t="str">
        <f>""</f>
        <v/>
      </c>
      <c r="I566">
        <v>1</v>
      </c>
    </row>
    <row r="567" spans="1:9">
      <c r="A567">
        <v>2160318</v>
      </c>
      <c r="B567" t="s">
        <v>9</v>
      </c>
      <c r="C567" t="str">
        <f>"02717"</f>
        <v>02717</v>
      </c>
      <c r="D567" t="str">
        <f>""</f>
        <v/>
      </c>
      <c r="E567">
        <v>2186880</v>
      </c>
      <c r="F567" t="s">
        <v>9</v>
      </c>
      <c r="G567" t="str">
        <f>"38757"</f>
        <v>38757</v>
      </c>
      <c r="H567" t="str">
        <f>""</f>
        <v/>
      </c>
      <c r="I567">
        <v>1</v>
      </c>
    </row>
    <row r="568" spans="1:9">
      <c r="A568">
        <v>2160318</v>
      </c>
      <c r="B568" t="s">
        <v>9</v>
      </c>
      <c r="C568" t="str">
        <f>"02717"</f>
        <v>02717</v>
      </c>
      <c r="D568" t="str">
        <f>""</f>
        <v/>
      </c>
      <c r="E568">
        <v>2186887</v>
      </c>
      <c r="F568" t="s">
        <v>9</v>
      </c>
      <c r="G568" t="str">
        <f>"38764"</f>
        <v>38764</v>
      </c>
      <c r="H568" t="str">
        <f>""</f>
        <v/>
      </c>
      <c r="I568">
        <v>1</v>
      </c>
    </row>
    <row r="569" spans="1:9">
      <c r="A569">
        <v>2160320</v>
      </c>
      <c r="B569" t="s">
        <v>9</v>
      </c>
      <c r="C569" t="str">
        <f>"02720"</f>
        <v>02720</v>
      </c>
      <c r="D569" t="str">
        <f>""</f>
        <v/>
      </c>
      <c r="E569">
        <v>2160248</v>
      </c>
      <c r="F569" t="s">
        <v>9</v>
      </c>
      <c r="G569" t="str">
        <f>"02582"</f>
        <v>02582</v>
      </c>
      <c r="H569" t="str">
        <f>""</f>
        <v/>
      </c>
      <c r="I569">
        <v>1</v>
      </c>
    </row>
    <row r="570" spans="1:9">
      <c r="A570">
        <v>2160320</v>
      </c>
      <c r="B570" t="s">
        <v>9</v>
      </c>
      <c r="C570" t="str">
        <f>"02720"</f>
        <v>02720</v>
      </c>
      <c r="D570" t="str">
        <f>""</f>
        <v/>
      </c>
      <c r="E570">
        <v>2160543</v>
      </c>
      <c r="F570" t="s">
        <v>9</v>
      </c>
      <c r="G570" t="str">
        <f>"03174"</f>
        <v>03174</v>
      </c>
      <c r="H570" t="str">
        <f>""</f>
        <v/>
      </c>
      <c r="I570">
        <v>1</v>
      </c>
    </row>
    <row r="571" spans="1:9">
      <c r="A571">
        <v>2160320</v>
      </c>
      <c r="B571" t="s">
        <v>9</v>
      </c>
      <c r="C571" t="str">
        <f>"02720"</f>
        <v>02720</v>
      </c>
      <c r="D571" t="str">
        <f>""</f>
        <v/>
      </c>
      <c r="E571">
        <v>2186880</v>
      </c>
      <c r="F571" t="s">
        <v>9</v>
      </c>
      <c r="G571" t="str">
        <f>"38757"</f>
        <v>38757</v>
      </c>
      <c r="H571" t="str">
        <f>""</f>
        <v/>
      </c>
      <c r="I571">
        <v>1</v>
      </c>
    </row>
    <row r="572" spans="1:9">
      <c r="A572">
        <v>2160320</v>
      </c>
      <c r="B572" t="s">
        <v>9</v>
      </c>
      <c r="C572" t="str">
        <f>"02720"</f>
        <v>02720</v>
      </c>
      <c r="D572" t="str">
        <f>""</f>
        <v/>
      </c>
      <c r="E572">
        <v>2186888</v>
      </c>
      <c r="F572" t="s">
        <v>9</v>
      </c>
      <c r="G572" t="str">
        <f>"38765"</f>
        <v>38765</v>
      </c>
      <c r="H572" t="str">
        <f>""</f>
        <v/>
      </c>
      <c r="I572">
        <v>1</v>
      </c>
    </row>
    <row r="573" spans="1:9">
      <c r="A573">
        <v>2160321</v>
      </c>
      <c r="B573" t="s">
        <v>9</v>
      </c>
      <c r="C573" t="str">
        <f>"02721"</f>
        <v>02721</v>
      </c>
      <c r="D573" t="str">
        <f>""</f>
        <v/>
      </c>
      <c r="E573">
        <v>2160248</v>
      </c>
      <c r="F573" t="s">
        <v>9</v>
      </c>
      <c r="G573" t="str">
        <f>"02582"</f>
        <v>02582</v>
      </c>
      <c r="H573" t="str">
        <f>""</f>
        <v/>
      </c>
      <c r="I573">
        <v>1</v>
      </c>
    </row>
    <row r="574" spans="1:9">
      <c r="A574">
        <v>2160321</v>
      </c>
      <c r="B574" t="s">
        <v>9</v>
      </c>
      <c r="C574" t="str">
        <f>"02721"</f>
        <v>02721</v>
      </c>
      <c r="D574" t="str">
        <f>""</f>
        <v/>
      </c>
      <c r="E574">
        <v>2160542</v>
      </c>
      <c r="F574" t="s">
        <v>9</v>
      </c>
      <c r="G574" t="str">
        <f>"03173"</f>
        <v>03173</v>
      </c>
      <c r="H574" t="str">
        <f>""</f>
        <v/>
      </c>
      <c r="I574">
        <v>1</v>
      </c>
    </row>
    <row r="575" spans="1:9">
      <c r="A575">
        <v>2160321</v>
      </c>
      <c r="B575" t="s">
        <v>9</v>
      </c>
      <c r="C575" t="str">
        <f>"02721"</f>
        <v>02721</v>
      </c>
      <c r="D575" t="str">
        <f>""</f>
        <v/>
      </c>
      <c r="E575">
        <v>2186880</v>
      </c>
      <c r="F575" t="s">
        <v>9</v>
      </c>
      <c r="G575" t="str">
        <f>"38757"</f>
        <v>38757</v>
      </c>
      <c r="H575" t="str">
        <f>""</f>
        <v/>
      </c>
      <c r="I575">
        <v>1</v>
      </c>
    </row>
    <row r="576" spans="1:9">
      <c r="A576">
        <v>2160321</v>
      </c>
      <c r="B576" t="s">
        <v>9</v>
      </c>
      <c r="C576" t="str">
        <f>"02721"</f>
        <v>02721</v>
      </c>
      <c r="D576" t="str">
        <f>""</f>
        <v/>
      </c>
      <c r="E576">
        <v>2186888</v>
      </c>
      <c r="F576" t="s">
        <v>9</v>
      </c>
      <c r="G576" t="str">
        <f>"38765"</f>
        <v>38765</v>
      </c>
      <c r="H576" t="str">
        <f>""</f>
        <v/>
      </c>
      <c r="I576">
        <v>1</v>
      </c>
    </row>
    <row r="577" spans="1:9">
      <c r="A577">
        <v>2160347</v>
      </c>
      <c r="B577" t="s">
        <v>9</v>
      </c>
      <c r="C577" t="str">
        <f>"02761"</f>
        <v>02761</v>
      </c>
      <c r="D577" t="str">
        <f>""</f>
        <v/>
      </c>
      <c r="E577">
        <v>2160248</v>
      </c>
      <c r="F577" t="s">
        <v>9</v>
      </c>
      <c r="G577" t="str">
        <f>"02582"</f>
        <v>02582</v>
      </c>
      <c r="H577" t="str">
        <f>""</f>
        <v/>
      </c>
      <c r="I577">
        <v>1</v>
      </c>
    </row>
    <row r="578" spans="1:9">
      <c r="A578">
        <v>2160347</v>
      </c>
      <c r="B578" t="s">
        <v>9</v>
      </c>
      <c r="C578" t="str">
        <f>"02761"</f>
        <v>02761</v>
      </c>
      <c r="D578" t="str">
        <f>""</f>
        <v/>
      </c>
      <c r="E578">
        <v>2160546</v>
      </c>
      <c r="F578" t="s">
        <v>9</v>
      </c>
      <c r="G578" t="str">
        <f>"03180"</f>
        <v>03180</v>
      </c>
      <c r="H578" t="str">
        <f>""</f>
        <v/>
      </c>
      <c r="I578">
        <v>1</v>
      </c>
    </row>
    <row r="579" spans="1:9">
      <c r="A579">
        <v>2160347</v>
      </c>
      <c r="B579" t="s">
        <v>9</v>
      </c>
      <c r="C579" t="str">
        <f>"02761"</f>
        <v>02761</v>
      </c>
      <c r="D579" t="str">
        <f>""</f>
        <v/>
      </c>
      <c r="E579">
        <v>2162388</v>
      </c>
      <c r="F579" t="s">
        <v>9</v>
      </c>
      <c r="G579" t="str">
        <f>"06303"</f>
        <v>06303</v>
      </c>
      <c r="H579" t="str">
        <f>""</f>
        <v/>
      </c>
      <c r="I579">
        <v>1</v>
      </c>
    </row>
    <row r="580" spans="1:9">
      <c r="A580">
        <v>2160347</v>
      </c>
      <c r="B580" t="s">
        <v>9</v>
      </c>
      <c r="C580" t="str">
        <f>"02761"</f>
        <v>02761</v>
      </c>
      <c r="D580" t="str">
        <f>""</f>
        <v/>
      </c>
      <c r="E580">
        <v>2162389</v>
      </c>
      <c r="F580" t="s">
        <v>9</v>
      </c>
      <c r="G580" t="str">
        <f>"06304"</f>
        <v>06304</v>
      </c>
      <c r="H580" t="str">
        <f>""</f>
        <v/>
      </c>
      <c r="I580">
        <v>1</v>
      </c>
    </row>
    <row r="581" spans="1:9">
      <c r="A581">
        <v>2160356</v>
      </c>
      <c r="B581" t="s">
        <v>9</v>
      </c>
      <c r="C581" t="str">
        <f t="shared" ref="C581:C587" si="32">"02785"</f>
        <v>02785</v>
      </c>
      <c r="D581" t="str">
        <f>""</f>
        <v/>
      </c>
      <c r="E581">
        <v>2159111</v>
      </c>
      <c r="F581" t="s">
        <v>9</v>
      </c>
      <c r="G581" t="str">
        <f>"01030"</f>
        <v>01030</v>
      </c>
      <c r="H581" t="str">
        <f>""</f>
        <v/>
      </c>
      <c r="I581">
        <v>2</v>
      </c>
    </row>
    <row r="582" spans="1:9">
      <c r="A582">
        <v>2160356</v>
      </c>
      <c r="B582" t="s">
        <v>9</v>
      </c>
      <c r="C582" t="str">
        <f t="shared" si="32"/>
        <v>02785</v>
      </c>
      <c r="D582" t="str">
        <f>""</f>
        <v/>
      </c>
      <c r="E582">
        <v>2159149</v>
      </c>
      <c r="F582" t="s">
        <v>9</v>
      </c>
      <c r="G582" t="str">
        <f>"01074"</f>
        <v>01074</v>
      </c>
      <c r="H582" t="str">
        <f>""</f>
        <v/>
      </c>
      <c r="I582">
        <v>2</v>
      </c>
    </row>
    <row r="583" spans="1:9">
      <c r="A583">
        <v>2160356</v>
      </c>
      <c r="B583" t="s">
        <v>9</v>
      </c>
      <c r="C583" t="str">
        <f t="shared" si="32"/>
        <v>02785</v>
      </c>
      <c r="D583" t="str">
        <f>""</f>
        <v/>
      </c>
      <c r="E583">
        <v>2159437</v>
      </c>
      <c r="F583" t="s">
        <v>9</v>
      </c>
      <c r="G583" t="str">
        <f>"01432"</f>
        <v>01432</v>
      </c>
      <c r="H583" t="str">
        <f>""</f>
        <v/>
      </c>
      <c r="I583">
        <v>2</v>
      </c>
    </row>
    <row r="584" spans="1:9">
      <c r="A584">
        <v>2160356</v>
      </c>
      <c r="B584" t="s">
        <v>9</v>
      </c>
      <c r="C584" t="str">
        <f t="shared" si="32"/>
        <v>02785</v>
      </c>
      <c r="D584" t="str">
        <f>""</f>
        <v/>
      </c>
      <c r="E584">
        <v>2159439</v>
      </c>
      <c r="F584" t="s">
        <v>9</v>
      </c>
      <c r="G584" t="str">
        <f>"01435"</f>
        <v>01435</v>
      </c>
      <c r="H584" t="str">
        <f>""</f>
        <v/>
      </c>
      <c r="I584">
        <v>4</v>
      </c>
    </row>
    <row r="585" spans="1:9">
      <c r="A585">
        <v>2160356</v>
      </c>
      <c r="B585" t="s">
        <v>9</v>
      </c>
      <c r="C585" t="str">
        <f t="shared" si="32"/>
        <v>02785</v>
      </c>
      <c r="D585" t="str">
        <f>""</f>
        <v/>
      </c>
      <c r="E585">
        <v>2160306</v>
      </c>
      <c r="F585" t="s">
        <v>9</v>
      </c>
      <c r="G585" t="str">
        <f>"02695"</f>
        <v>02695</v>
      </c>
      <c r="H585" t="str">
        <f>""</f>
        <v/>
      </c>
      <c r="I585">
        <v>2</v>
      </c>
    </row>
    <row r="586" spans="1:9">
      <c r="A586">
        <v>2160356</v>
      </c>
      <c r="B586" t="s">
        <v>9</v>
      </c>
      <c r="C586" t="str">
        <f t="shared" si="32"/>
        <v>02785</v>
      </c>
      <c r="D586" t="str">
        <f>""</f>
        <v/>
      </c>
      <c r="E586">
        <v>2160308</v>
      </c>
      <c r="F586" t="s">
        <v>9</v>
      </c>
      <c r="G586" t="str">
        <f>"02698"</f>
        <v>02698</v>
      </c>
      <c r="H586" t="str">
        <f>""</f>
        <v/>
      </c>
      <c r="I586">
        <v>4</v>
      </c>
    </row>
    <row r="587" spans="1:9">
      <c r="A587">
        <v>2160356</v>
      </c>
      <c r="B587" t="s">
        <v>9</v>
      </c>
      <c r="C587" t="str">
        <f t="shared" si="32"/>
        <v>02785</v>
      </c>
      <c r="D587" t="str">
        <f>""</f>
        <v/>
      </c>
      <c r="E587">
        <v>2160309</v>
      </c>
      <c r="F587" t="s">
        <v>9</v>
      </c>
      <c r="G587" t="str">
        <f>"02699"</f>
        <v>02699</v>
      </c>
      <c r="H587" t="str">
        <f>""</f>
        <v/>
      </c>
      <c r="I587">
        <v>2</v>
      </c>
    </row>
    <row r="588" spans="1:9">
      <c r="A588">
        <v>2160381</v>
      </c>
      <c r="B588" t="s">
        <v>9</v>
      </c>
      <c r="C588" t="str">
        <f>"02843"</f>
        <v>02843</v>
      </c>
      <c r="D588" t="str">
        <f>""</f>
        <v/>
      </c>
      <c r="E588">
        <v>2160382</v>
      </c>
      <c r="F588" t="s">
        <v>9</v>
      </c>
      <c r="G588" t="str">
        <f>"02845"</f>
        <v>02845</v>
      </c>
      <c r="H588" t="str">
        <f>""</f>
        <v/>
      </c>
      <c r="I588">
        <v>4</v>
      </c>
    </row>
    <row r="589" spans="1:9">
      <c r="A589">
        <v>2160385</v>
      </c>
      <c r="B589" t="s">
        <v>9</v>
      </c>
      <c r="C589" t="str">
        <f t="shared" ref="C589:C596" si="33">"02850"</f>
        <v>02850</v>
      </c>
      <c r="D589" t="str">
        <f>""</f>
        <v/>
      </c>
      <c r="E589">
        <v>2159640</v>
      </c>
      <c r="F589" t="s">
        <v>9</v>
      </c>
      <c r="G589" t="str">
        <f>"01697"</f>
        <v>01697</v>
      </c>
      <c r="H589" t="str">
        <f>""</f>
        <v/>
      </c>
      <c r="I589">
        <v>4</v>
      </c>
    </row>
    <row r="590" spans="1:9">
      <c r="A590">
        <v>2160385</v>
      </c>
      <c r="B590" t="s">
        <v>9</v>
      </c>
      <c r="C590" t="str">
        <f t="shared" si="33"/>
        <v>02850</v>
      </c>
      <c r="D590" t="str">
        <f>""</f>
        <v/>
      </c>
      <c r="E590">
        <v>2160383</v>
      </c>
      <c r="F590" t="s">
        <v>9</v>
      </c>
      <c r="G590" t="str">
        <f>"02848"</f>
        <v>02848</v>
      </c>
      <c r="H590" t="str">
        <f>""</f>
        <v/>
      </c>
      <c r="I590">
        <v>2</v>
      </c>
    </row>
    <row r="591" spans="1:9">
      <c r="A591">
        <v>2160385</v>
      </c>
      <c r="B591" t="s">
        <v>9</v>
      </c>
      <c r="C591" t="str">
        <f t="shared" si="33"/>
        <v>02850</v>
      </c>
      <c r="D591" t="str">
        <f>""</f>
        <v/>
      </c>
      <c r="E591">
        <v>2162693</v>
      </c>
      <c r="F591" t="s">
        <v>9</v>
      </c>
      <c r="G591" t="str">
        <f>"06859"</f>
        <v>06859</v>
      </c>
      <c r="H591" t="str">
        <f>""</f>
        <v/>
      </c>
      <c r="I591">
        <v>4</v>
      </c>
    </row>
    <row r="592" spans="1:9">
      <c r="A592">
        <v>2160385</v>
      </c>
      <c r="B592" t="s">
        <v>9</v>
      </c>
      <c r="C592" t="str">
        <f t="shared" si="33"/>
        <v>02850</v>
      </c>
      <c r="D592" t="str">
        <f>""</f>
        <v/>
      </c>
      <c r="E592">
        <v>2162907</v>
      </c>
      <c r="F592" t="s">
        <v>9</v>
      </c>
      <c r="G592" t="str">
        <f>"07198"</f>
        <v>07198</v>
      </c>
      <c r="H592" t="str">
        <f>""</f>
        <v/>
      </c>
      <c r="I592">
        <v>2</v>
      </c>
    </row>
    <row r="593" spans="1:9">
      <c r="A593">
        <v>2160385</v>
      </c>
      <c r="B593" t="s">
        <v>9</v>
      </c>
      <c r="C593" t="str">
        <f t="shared" si="33"/>
        <v>02850</v>
      </c>
      <c r="D593" t="str">
        <f>""</f>
        <v/>
      </c>
      <c r="E593">
        <v>2162908</v>
      </c>
      <c r="F593" t="s">
        <v>9</v>
      </c>
      <c r="G593" t="str">
        <f>"07199"</f>
        <v>07199</v>
      </c>
      <c r="H593" t="str">
        <f>""</f>
        <v/>
      </c>
      <c r="I593">
        <v>2</v>
      </c>
    </row>
    <row r="594" spans="1:9">
      <c r="A594">
        <v>2160385</v>
      </c>
      <c r="B594" t="s">
        <v>9</v>
      </c>
      <c r="C594" t="str">
        <f t="shared" si="33"/>
        <v>02850</v>
      </c>
      <c r="D594" t="str">
        <f>""</f>
        <v/>
      </c>
      <c r="E594">
        <v>2162909</v>
      </c>
      <c r="F594" t="s">
        <v>9</v>
      </c>
      <c r="G594" t="str">
        <f>"07200"</f>
        <v>07200</v>
      </c>
      <c r="H594" t="str">
        <f>""</f>
        <v/>
      </c>
      <c r="I594">
        <v>2</v>
      </c>
    </row>
    <row r="595" spans="1:9">
      <c r="A595">
        <v>2160385</v>
      </c>
      <c r="B595" t="s">
        <v>9</v>
      </c>
      <c r="C595" t="str">
        <f t="shared" si="33"/>
        <v>02850</v>
      </c>
      <c r="D595" t="str">
        <f>""</f>
        <v/>
      </c>
      <c r="E595">
        <v>2162910</v>
      </c>
      <c r="F595" t="s">
        <v>9</v>
      </c>
      <c r="G595" t="str">
        <f>"07201"</f>
        <v>07201</v>
      </c>
      <c r="H595" t="str">
        <f>""</f>
        <v/>
      </c>
      <c r="I595">
        <v>2</v>
      </c>
    </row>
    <row r="596" spans="1:9">
      <c r="A596">
        <v>2160385</v>
      </c>
      <c r="B596" t="s">
        <v>9</v>
      </c>
      <c r="C596" t="str">
        <f t="shared" si="33"/>
        <v>02850</v>
      </c>
      <c r="D596" t="str">
        <f>""</f>
        <v/>
      </c>
      <c r="E596">
        <v>2162911</v>
      </c>
      <c r="F596" t="s">
        <v>9</v>
      </c>
      <c r="G596" t="str">
        <f>"07202"</f>
        <v>07202</v>
      </c>
      <c r="H596" t="str">
        <f>""</f>
        <v/>
      </c>
      <c r="I596">
        <v>2</v>
      </c>
    </row>
    <row r="597" spans="1:9">
      <c r="A597">
        <v>2160391</v>
      </c>
      <c r="B597" t="s">
        <v>9</v>
      </c>
      <c r="C597" t="str">
        <f>"02871"</f>
        <v>02871</v>
      </c>
      <c r="D597" t="str">
        <f>""</f>
        <v/>
      </c>
      <c r="E597">
        <v>2160248</v>
      </c>
      <c r="F597" t="s">
        <v>9</v>
      </c>
      <c r="G597" t="str">
        <f>"02582"</f>
        <v>02582</v>
      </c>
      <c r="H597" t="str">
        <f>""</f>
        <v/>
      </c>
      <c r="I597">
        <v>1</v>
      </c>
    </row>
    <row r="598" spans="1:9">
      <c r="A598">
        <v>2160391</v>
      </c>
      <c r="B598" t="s">
        <v>9</v>
      </c>
      <c r="C598" t="str">
        <f>"02871"</f>
        <v>02871</v>
      </c>
      <c r="D598" t="str">
        <f>""</f>
        <v/>
      </c>
      <c r="E598">
        <v>2160389</v>
      </c>
      <c r="F598" t="s">
        <v>9</v>
      </c>
      <c r="G598" t="str">
        <f>"02868"</f>
        <v>02868</v>
      </c>
      <c r="H598" t="str">
        <f>""</f>
        <v/>
      </c>
      <c r="I598">
        <v>1</v>
      </c>
    </row>
    <row r="599" spans="1:9">
      <c r="A599">
        <v>2160391</v>
      </c>
      <c r="B599" t="s">
        <v>9</v>
      </c>
      <c r="C599" t="str">
        <f>"02871"</f>
        <v>02871</v>
      </c>
      <c r="D599" t="str">
        <f>""</f>
        <v/>
      </c>
      <c r="E599">
        <v>2186880</v>
      </c>
      <c r="F599" t="s">
        <v>9</v>
      </c>
      <c r="G599" t="str">
        <f>"38757"</f>
        <v>38757</v>
      </c>
      <c r="H599" t="str">
        <f>""</f>
        <v/>
      </c>
      <c r="I599">
        <v>1</v>
      </c>
    </row>
    <row r="600" spans="1:9">
      <c r="A600">
        <v>2160391</v>
      </c>
      <c r="B600" t="s">
        <v>9</v>
      </c>
      <c r="C600" t="str">
        <f>"02871"</f>
        <v>02871</v>
      </c>
      <c r="D600" t="str">
        <f>""</f>
        <v/>
      </c>
      <c r="E600">
        <v>2192991</v>
      </c>
      <c r="F600" t="s">
        <v>9</v>
      </c>
      <c r="G600" t="str">
        <f>"45641"</f>
        <v>45641</v>
      </c>
      <c r="H600" t="str">
        <f>""</f>
        <v/>
      </c>
      <c r="I600">
        <v>1</v>
      </c>
    </row>
    <row r="601" spans="1:9">
      <c r="A601">
        <v>2160411</v>
      </c>
      <c r="B601" t="s">
        <v>9</v>
      </c>
      <c r="C601" t="str">
        <f>"02898"</f>
        <v>02898</v>
      </c>
      <c r="D601" t="str">
        <f>""</f>
        <v/>
      </c>
      <c r="E601">
        <v>2168370</v>
      </c>
      <c r="F601" t="s">
        <v>9</v>
      </c>
      <c r="G601" t="str">
        <f>"15985"</f>
        <v>15985</v>
      </c>
      <c r="H601" t="str">
        <f>""</f>
        <v/>
      </c>
      <c r="I601">
        <v>6</v>
      </c>
    </row>
    <row r="602" spans="1:9">
      <c r="A602">
        <v>2160411</v>
      </c>
      <c r="B602" t="s">
        <v>9</v>
      </c>
      <c r="C602" t="str">
        <f>"02898"</f>
        <v>02898</v>
      </c>
      <c r="D602" t="str">
        <f>""</f>
        <v/>
      </c>
      <c r="E602">
        <v>2168372</v>
      </c>
      <c r="F602" t="s">
        <v>9</v>
      </c>
      <c r="G602" t="str">
        <f>"15987"</f>
        <v>15987</v>
      </c>
      <c r="H602" t="str">
        <f>""</f>
        <v/>
      </c>
      <c r="I602">
        <v>12</v>
      </c>
    </row>
    <row r="603" spans="1:9">
      <c r="A603">
        <v>2160411</v>
      </c>
      <c r="B603" t="s">
        <v>9</v>
      </c>
      <c r="C603" t="str">
        <f>"02898"</f>
        <v>02898</v>
      </c>
      <c r="D603" t="str">
        <f>""</f>
        <v/>
      </c>
      <c r="E603">
        <v>2168374</v>
      </c>
      <c r="F603" t="s">
        <v>9</v>
      </c>
      <c r="G603" t="str">
        <f>"15989"</f>
        <v>15989</v>
      </c>
      <c r="H603" t="str">
        <f>""</f>
        <v/>
      </c>
      <c r="I603">
        <v>6</v>
      </c>
    </row>
    <row r="604" spans="1:9">
      <c r="A604">
        <v>2160418</v>
      </c>
      <c r="B604" t="s">
        <v>9</v>
      </c>
      <c r="C604" t="str">
        <f>"02912"</f>
        <v>02912</v>
      </c>
      <c r="D604" t="str">
        <f>""</f>
        <v/>
      </c>
      <c r="E604">
        <v>2159849</v>
      </c>
      <c r="F604" t="s">
        <v>9</v>
      </c>
      <c r="G604" t="str">
        <f>"02015"</f>
        <v>02015</v>
      </c>
      <c r="H604" t="str">
        <f>""</f>
        <v/>
      </c>
      <c r="I604">
        <v>1</v>
      </c>
    </row>
    <row r="605" spans="1:9">
      <c r="A605">
        <v>2160418</v>
      </c>
      <c r="B605" t="s">
        <v>9</v>
      </c>
      <c r="C605" t="str">
        <f>"02912"</f>
        <v>02912</v>
      </c>
      <c r="D605" t="str">
        <f>""</f>
        <v/>
      </c>
      <c r="E605">
        <v>2164994</v>
      </c>
      <c r="F605" t="s">
        <v>9</v>
      </c>
      <c r="G605" t="str">
        <f>"10431"</f>
        <v>10431</v>
      </c>
      <c r="H605" t="str">
        <f>""</f>
        <v/>
      </c>
      <c r="I605">
        <v>2</v>
      </c>
    </row>
    <row r="606" spans="1:9">
      <c r="A606">
        <v>2160419</v>
      </c>
      <c r="B606" t="s">
        <v>9</v>
      </c>
      <c r="C606" t="str">
        <f>"02915"</f>
        <v>02915</v>
      </c>
      <c r="D606" t="str">
        <f>""</f>
        <v/>
      </c>
      <c r="E606">
        <v>2159849</v>
      </c>
      <c r="F606" t="s">
        <v>9</v>
      </c>
      <c r="G606" t="str">
        <f>"02015"</f>
        <v>02015</v>
      </c>
      <c r="H606" t="str">
        <f>""</f>
        <v/>
      </c>
      <c r="I606">
        <v>1</v>
      </c>
    </row>
    <row r="607" spans="1:9">
      <c r="A607">
        <v>2160419</v>
      </c>
      <c r="B607" t="s">
        <v>9</v>
      </c>
      <c r="C607" t="str">
        <f>"02915"</f>
        <v>02915</v>
      </c>
      <c r="D607" t="str">
        <f>""</f>
        <v/>
      </c>
      <c r="E607">
        <v>2164994</v>
      </c>
      <c r="F607" t="s">
        <v>9</v>
      </c>
      <c r="G607" t="str">
        <f>"10431"</f>
        <v>10431</v>
      </c>
      <c r="H607" t="str">
        <f>""</f>
        <v/>
      </c>
      <c r="I607">
        <v>2</v>
      </c>
    </row>
    <row r="608" spans="1:9">
      <c r="A608">
        <v>2160423</v>
      </c>
      <c r="B608" t="s">
        <v>9</v>
      </c>
      <c r="C608" t="str">
        <f>"02919"</f>
        <v>02919</v>
      </c>
      <c r="D608" t="str">
        <f>""</f>
        <v/>
      </c>
      <c r="E608">
        <v>2159707</v>
      </c>
      <c r="F608" t="s">
        <v>9</v>
      </c>
      <c r="G608" t="str">
        <f>"01803"</f>
        <v>01803</v>
      </c>
      <c r="H608" t="str">
        <f>""</f>
        <v/>
      </c>
      <c r="I608">
        <v>1</v>
      </c>
    </row>
    <row r="609" spans="1:9">
      <c r="A609">
        <v>2160423</v>
      </c>
      <c r="B609" t="s">
        <v>9</v>
      </c>
      <c r="C609" t="str">
        <f>"02919"</f>
        <v>02919</v>
      </c>
      <c r="D609" t="str">
        <f>""</f>
        <v/>
      </c>
      <c r="E609">
        <v>2160456</v>
      </c>
      <c r="F609" t="s">
        <v>9</v>
      </c>
      <c r="G609" t="str">
        <f>"02998"</f>
        <v>02998</v>
      </c>
      <c r="H609" t="str">
        <f>""</f>
        <v/>
      </c>
      <c r="I609">
        <v>8</v>
      </c>
    </row>
    <row r="610" spans="1:9">
      <c r="A610">
        <v>2160423</v>
      </c>
      <c r="B610" t="s">
        <v>9</v>
      </c>
      <c r="C610" t="str">
        <f>"02919"</f>
        <v>02919</v>
      </c>
      <c r="D610" t="str">
        <f>""</f>
        <v/>
      </c>
      <c r="E610">
        <v>2160457</v>
      </c>
      <c r="F610" t="s">
        <v>9</v>
      </c>
      <c r="G610" t="str">
        <f>"02999"</f>
        <v>02999</v>
      </c>
      <c r="H610" t="str">
        <f>""</f>
        <v/>
      </c>
      <c r="I610">
        <v>8</v>
      </c>
    </row>
    <row r="611" spans="1:9">
      <c r="A611">
        <v>2160423</v>
      </c>
      <c r="B611" t="s">
        <v>9</v>
      </c>
      <c r="C611" t="str">
        <f>"02919"</f>
        <v>02919</v>
      </c>
      <c r="D611" t="str">
        <f>""</f>
        <v/>
      </c>
      <c r="E611">
        <v>2160754</v>
      </c>
      <c r="F611" t="s">
        <v>9</v>
      </c>
      <c r="G611" t="str">
        <f>"03543"</f>
        <v>03543</v>
      </c>
      <c r="H611" t="str">
        <f>""</f>
        <v/>
      </c>
      <c r="I611">
        <v>1</v>
      </c>
    </row>
    <row r="612" spans="1:9">
      <c r="A612">
        <v>2160423</v>
      </c>
      <c r="B612" t="s">
        <v>9</v>
      </c>
      <c r="C612" t="str">
        <f>"02919"</f>
        <v>02919</v>
      </c>
      <c r="D612" t="str">
        <f>""</f>
        <v/>
      </c>
      <c r="E612">
        <v>2163613</v>
      </c>
      <c r="F612" t="s">
        <v>9</v>
      </c>
      <c r="G612" t="str">
        <f>"08400"</f>
        <v>08400</v>
      </c>
      <c r="H612" t="str">
        <f>""</f>
        <v/>
      </c>
      <c r="I612">
        <v>8</v>
      </c>
    </row>
    <row r="613" spans="1:9">
      <c r="A613">
        <v>2160424</v>
      </c>
      <c r="B613" t="s">
        <v>9</v>
      </c>
      <c r="C613" t="str">
        <f>"02921"</f>
        <v>02921</v>
      </c>
      <c r="D613" t="str">
        <f>""</f>
        <v/>
      </c>
      <c r="E613">
        <v>2159707</v>
      </c>
      <c r="F613" t="s">
        <v>9</v>
      </c>
      <c r="G613" t="str">
        <f>"01803"</f>
        <v>01803</v>
      </c>
      <c r="H613" t="str">
        <f>""</f>
        <v/>
      </c>
      <c r="I613">
        <v>1</v>
      </c>
    </row>
    <row r="614" spans="1:9">
      <c r="A614">
        <v>2160424</v>
      </c>
      <c r="B614" t="s">
        <v>9</v>
      </c>
      <c r="C614" t="str">
        <f>"02921"</f>
        <v>02921</v>
      </c>
      <c r="D614" t="str">
        <f>""</f>
        <v/>
      </c>
      <c r="E614">
        <v>2160754</v>
      </c>
      <c r="F614" t="s">
        <v>9</v>
      </c>
      <c r="G614" t="str">
        <f>"03543"</f>
        <v>03543</v>
      </c>
      <c r="H614" t="str">
        <f>""</f>
        <v/>
      </c>
      <c r="I614">
        <v>1</v>
      </c>
    </row>
    <row r="615" spans="1:9">
      <c r="A615">
        <v>2160424</v>
      </c>
      <c r="B615" t="s">
        <v>9</v>
      </c>
      <c r="C615" t="str">
        <f>"02921"</f>
        <v>02921</v>
      </c>
      <c r="D615" t="str">
        <f>""</f>
        <v/>
      </c>
      <c r="E615">
        <v>2163613</v>
      </c>
      <c r="F615" t="s">
        <v>9</v>
      </c>
      <c r="G615" t="str">
        <f>"08400"</f>
        <v>08400</v>
      </c>
      <c r="H615" t="str">
        <f>""</f>
        <v/>
      </c>
      <c r="I615">
        <v>8</v>
      </c>
    </row>
    <row r="616" spans="1:9">
      <c r="A616">
        <v>2160447</v>
      </c>
      <c r="B616" t="s">
        <v>9</v>
      </c>
      <c r="C616" t="str">
        <f>"02985"</f>
        <v>02985</v>
      </c>
      <c r="D616" t="str">
        <f>""</f>
        <v/>
      </c>
      <c r="E616">
        <v>2160448</v>
      </c>
      <c r="F616" t="s">
        <v>9</v>
      </c>
      <c r="G616" t="str">
        <f>"02986"</f>
        <v>02986</v>
      </c>
      <c r="H616" t="str">
        <f>""</f>
        <v/>
      </c>
      <c r="I616">
        <v>1</v>
      </c>
    </row>
    <row r="617" spans="1:9">
      <c r="A617">
        <v>2160447</v>
      </c>
      <c r="B617" t="s">
        <v>9</v>
      </c>
      <c r="C617" t="str">
        <f>"02985"</f>
        <v>02985</v>
      </c>
      <c r="D617" t="str">
        <f>""</f>
        <v/>
      </c>
      <c r="E617">
        <v>2160754</v>
      </c>
      <c r="F617" t="s">
        <v>9</v>
      </c>
      <c r="G617" t="str">
        <f>"03543"</f>
        <v>03543</v>
      </c>
      <c r="H617" t="str">
        <f>""</f>
        <v/>
      </c>
      <c r="I617">
        <v>1</v>
      </c>
    </row>
    <row r="618" spans="1:9">
      <c r="A618">
        <v>2160447</v>
      </c>
      <c r="B618" t="s">
        <v>9</v>
      </c>
      <c r="C618" t="str">
        <f>"02985"</f>
        <v>02985</v>
      </c>
      <c r="D618" t="str">
        <f>""</f>
        <v/>
      </c>
      <c r="E618">
        <v>2163613</v>
      </c>
      <c r="F618" t="s">
        <v>9</v>
      </c>
      <c r="G618" t="str">
        <f>"08400"</f>
        <v>08400</v>
      </c>
      <c r="H618" t="str">
        <f>""</f>
        <v/>
      </c>
      <c r="I618">
        <v>8</v>
      </c>
    </row>
    <row r="619" spans="1:9">
      <c r="A619">
        <v>2160449</v>
      </c>
      <c r="B619" t="s">
        <v>9</v>
      </c>
      <c r="C619" t="str">
        <f>"02987"</f>
        <v>02987</v>
      </c>
      <c r="D619" t="str">
        <f>""</f>
        <v/>
      </c>
      <c r="E619">
        <v>2160448</v>
      </c>
      <c r="F619" t="s">
        <v>9</v>
      </c>
      <c r="G619" t="str">
        <f>"02986"</f>
        <v>02986</v>
      </c>
      <c r="H619" t="str">
        <f>""</f>
        <v/>
      </c>
      <c r="I619">
        <v>1</v>
      </c>
    </row>
    <row r="620" spans="1:9">
      <c r="A620">
        <v>2160449</v>
      </c>
      <c r="B620" t="s">
        <v>9</v>
      </c>
      <c r="C620" t="str">
        <f>"02987"</f>
        <v>02987</v>
      </c>
      <c r="D620" t="str">
        <f>""</f>
        <v/>
      </c>
      <c r="E620">
        <v>2160456</v>
      </c>
      <c r="F620" t="s">
        <v>9</v>
      </c>
      <c r="G620" t="str">
        <f>"02998"</f>
        <v>02998</v>
      </c>
      <c r="H620" t="str">
        <f>""</f>
        <v/>
      </c>
      <c r="I620">
        <v>8</v>
      </c>
    </row>
    <row r="621" spans="1:9">
      <c r="A621">
        <v>2160449</v>
      </c>
      <c r="B621" t="s">
        <v>9</v>
      </c>
      <c r="C621" t="str">
        <f>"02987"</f>
        <v>02987</v>
      </c>
      <c r="D621" t="str">
        <f>""</f>
        <v/>
      </c>
      <c r="E621">
        <v>2160457</v>
      </c>
      <c r="F621" t="s">
        <v>9</v>
      </c>
      <c r="G621" t="str">
        <f>"02999"</f>
        <v>02999</v>
      </c>
      <c r="H621" t="str">
        <f>""</f>
        <v/>
      </c>
      <c r="I621">
        <v>8</v>
      </c>
    </row>
    <row r="622" spans="1:9">
      <c r="A622">
        <v>2160449</v>
      </c>
      <c r="B622" t="s">
        <v>9</v>
      </c>
      <c r="C622" t="str">
        <f>"02987"</f>
        <v>02987</v>
      </c>
      <c r="D622" t="str">
        <f>""</f>
        <v/>
      </c>
      <c r="E622">
        <v>2160754</v>
      </c>
      <c r="F622" t="s">
        <v>9</v>
      </c>
      <c r="G622" t="str">
        <f>"03543"</f>
        <v>03543</v>
      </c>
      <c r="H622" t="str">
        <f>""</f>
        <v/>
      </c>
      <c r="I622">
        <v>1</v>
      </c>
    </row>
    <row r="623" spans="1:9">
      <c r="A623">
        <v>2160449</v>
      </c>
      <c r="B623" t="s">
        <v>9</v>
      </c>
      <c r="C623" t="str">
        <f>"02987"</f>
        <v>02987</v>
      </c>
      <c r="D623" t="str">
        <f>""</f>
        <v/>
      </c>
      <c r="E623">
        <v>2163613</v>
      </c>
      <c r="F623" t="s">
        <v>9</v>
      </c>
      <c r="G623" t="str">
        <f>"08400"</f>
        <v>08400</v>
      </c>
      <c r="H623" t="str">
        <f>""</f>
        <v/>
      </c>
      <c r="I623">
        <v>8</v>
      </c>
    </row>
    <row r="624" spans="1:9">
      <c r="A624">
        <v>2160450</v>
      </c>
      <c r="B624" t="s">
        <v>9</v>
      </c>
      <c r="C624" t="str">
        <f>"02992"</f>
        <v>02992</v>
      </c>
      <c r="D624" t="str">
        <f>""</f>
        <v/>
      </c>
      <c r="E624">
        <v>2160451</v>
      </c>
      <c r="F624" t="s">
        <v>9</v>
      </c>
      <c r="G624" t="str">
        <f>"02993"</f>
        <v>02993</v>
      </c>
      <c r="H624" t="str">
        <f>""</f>
        <v/>
      </c>
      <c r="I624">
        <v>1</v>
      </c>
    </row>
    <row r="625" spans="1:9">
      <c r="A625">
        <v>2160450</v>
      </c>
      <c r="B625" t="s">
        <v>9</v>
      </c>
      <c r="C625" t="str">
        <f>"02992"</f>
        <v>02992</v>
      </c>
      <c r="D625" t="str">
        <f>""</f>
        <v/>
      </c>
      <c r="E625">
        <v>2160754</v>
      </c>
      <c r="F625" t="s">
        <v>9</v>
      </c>
      <c r="G625" t="str">
        <f>"03543"</f>
        <v>03543</v>
      </c>
      <c r="H625" t="str">
        <f>""</f>
        <v/>
      </c>
      <c r="I625">
        <v>1</v>
      </c>
    </row>
    <row r="626" spans="1:9">
      <c r="A626">
        <v>2160450</v>
      </c>
      <c r="B626" t="s">
        <v>9</v>
      </c>
      <c r="C626" t="str">
        <f>"02992"</f>
        <v>02992</v>
      </c>
      <c r="D626" t="str">
        <f>""</f>
        <v/>
      </c>
      <c r="E626">
        <v>2163613</v>
      </c>
      <c r="F626" t="s">
        <v>9</v>
      </c>
      <c r="G626" t="str">
        <f>"08400"</f>
        <v>08400</v>
      </c>
      <c r="H626" t="str">
        <f>""</f>
        <v/>
      </c>
      <c r="I626">
        <v>8</v>
      </c>
    </row>
    <row r="627" spans="1:9">
      <c r="A627">
        <v>2160452</v>
      </c>
      <c r="B627" t="s">
        <v>9</v>
      </c>
      <c r="C627" t="str">
        <f>"02994"</f>
        <v>02994</v>
      </c>
      <c r="D627" t="str">
        <f>""</f>
        <v/>
      </c>
      <c r="E627">
        <v>2160451</v>
      </c>
      <c r="F627" t="s">
        <v>9</v>
      </c>
      <c r="G627" t="str">
        <f>"02993"</f>
        <v>02993</v>
      </c>
      <c r="H627" t="str">
        <f>""</f>
        <v/>
      </c>
      <c r="I627">
        <v>1</v>
      </c>
    </row>
    <row r="628" spans="1:9">
      <c r="A628">
        <v>2160452</v>
      </c>
      <c r="B628" t="s">
        <v>9</v>
      </c>
      <c r="C628" t="str">
        <f>"02994"</f>
        <v>02994</v>
      </c>
      <c r="D628" t="str">
        <f>""</f>
        <v/>
      </c>
      <c r="E628">
        <v>2160456</v>
      </c>
      <c r="F628" t="s">
        <v>9</v>
      </c>
      <c r="G628" t="str">
        <f>"02998"</f>
        <v>02998</v>
      </c>
      <c r="H628" t="str">
        <f>""</f>
        <v/>
      </c>
      <c r="I628">
        <v>8</v>
      </c>
    </row>
    <row r="629" spans="1:9">
      <c r="A629">
        <v>2160452</v>
      </c>
      <c r="B629" t="s">
        <v>9</v>
      </c>
      <c r="C629" t="str">
        <f>"02994"</f>
        <v>02994</v>
      </c>
      <c r="D629" t="str">
        <f>""</f>
        <v/>
      </c>
      <c r="E629">
        <v>2160457</v>
      </c>
      <c r="F629" t="s">
        <v>9</v>
      </c>
      <c r="G629" t="str">
        <f>"02999"</f>
        <v>02999</v>
      </c>
      <c r="H629" t="str">
        <f>""</f>
        <v/>
      </c>
      <c r="I629">
        <v>8</v>
      </c>
    </row>
    <row r="630" spans="1:9">
      <c r="A630">
        <v>2160452</v>
      </c>
      <c r="B630" t="s">
        <v>9</v>
      </c>
      <c r="C630" t="str">
        <f>"02994"</f>
        <v>02994</v>
      </c>
      <c r="D630" t="str">
        <f>""</f>
        <v/>
      </c>
      <c r="E630">
        <v>2160754</v>
      </c>
      <c r="F630" t="s">
        <v>9</v>
      </c>
      <c r="G630" t="str">
        <f>"03543"</f>
        <v>03543</v>
      </c>
      <c r="H630" t="str">
        <f>""</f>
        <v/>
      </c>
      <c r="I630">
        <v>1</v>
      </c>
    </row>
    <row r="631" spans="1:9">
      <c r="A631">
        <v>2160452</v>
      </c>
      <c r="B631" t="s">
        <v>9</v>
      </c>
      <c r="C631" t="str">
        <f>"02994"</f>
        <v>02994</v>
      </c>
      <c r="D631" t="str">
        <f>""</f>
        <v/>
      </c>
      <c r="E631">
        <v>2163613</v>
      </c>
      <c r="F631" t="s">
        <v>9</v>
      </c>
      <c r="G631" t="str">
        <f>"08400"</f>
        <v>08400</v>
      </c>
      <c r="H631" t="str">
        <f>""</f>
        <v/>
      </c>
      <c r="I631">
        <v>8</v>
      </c>
    </row>
    <row r="632" spans="1:9">
      <c r="A632">
        <v>2160453</v>
      </c>
      <c r="B632" t="s">
        <v>9</v>
      </c>
      <c r="C632" t="str">
        <f>"02995"</f>
        <v>02995</v>
      </c>
      <c r="D632" t="str">
        <f>""</f>
        <v/>
      </c>
      <c r="E632">
        <v>2160454</v>
      </c>
      <c r="F632" t="s">
        <v>9</v>
      </c>
      <c r="G632" t="str">
        <f>"02996"</f>
        <v>02996</v>
      </c>
      <c r="H632" t="str">
        <f>""</f>
        <v/>
      </c>
      <c r="I632">
        <v>1</v>
      </c>
    </row>
    <row r="633" spans="1:9">
      <c r="A633">
        <v>2160453</v>
      </c>
      <c r="B633" t="s">
        <v>9</v>
      </c>
      <c r="C633" t="str">
        <f>"02995"</f>
        <v>02995</v>
      </c>
      <c r="D633" t="str">
        <f>""</f>
        <v/>
      </c>
      <c r="E633">
        <v>2160754</v>
      </c>
      <c r="F633" t="s">
        <v>9</v>
      </c>
      <c r="G633" t="str">
        <f>"03543"</f>
        <v>03543</v>
      </c>
      <c r="H633" t="str">
        <f>""</f>
        <v/>
      </c>
      <c r="I633">
        <v>1</v>
      </c>
    </row>
    <row r="634" spans="1:9">
      <c r="A634">
        <v>2160453</v>
      </c>
      <c r="B634" t="s">
        <v>9</v>
      </c>
      <c r="C634" t="str">
        <f>"02995"</f>
        <v>02995</v>
      </c>
      <c r="D634" t="str">
        <f>""</f>
        <v/>
      </c>
      <c r="E634">
        <v>2163613</v>
      </c>
      <c r="F634" t="s">
        <v>9</v>
      </c>
      <c r="G634" t="str">
        <f>"08400"</f>
        <v>08400</v>
      </c>
      <c r="H634" t="str">
        <f>""</f>
        <v/>
      </c>
      <c r="I634">
        <v>8</v>
      </c>
    </row>
    <row r="635" spans="1:9">
      <c r="A635">
        <v>2160455</v>
      </c>
      <c r="B635" t="s">
        <v>9</v>
      </c>
      <c r="C635" t="str">
        <f>"02997"</f>
        <v>02997</v>
      </c>
      <c r="D635" t="str">
        <f>""</f>
        <v/>
      </c>
      <c r="E635">
        <v>2160454</v>
      </c>
      <c r="F635" t="s">
        <v>9</v>
      </c>
      <c r="G635" t="str">
        <f>"02996"</f>
        <v>02996</v>
      </c>
      <c r="H635" t="str">
        <f>""</f>
        <v/>
      </c>
      <c r="I635">
        <v>1</v>
      </c>
    </row>
    <row r="636" spans="1:9">
      <c r="A636">
        <v>2160455</v>
      </c>
      <c r="B636" t="s">
        <v>9</v>
      </c>
      <c r="C636" t="str">
        <f>"02997"</f>
        <v>02997</v>
      </c>
      <c r="D636" t="str">
        <f>""</f>
        <v/>
      </c>
      <c r="E636">
        <v>2160456</v>
      </c>
      <c r="F636" t="s">
        <v>9</v>
      </c>
      <c r="G636" t="str">
        <f>"02998"</f>
        <v>02998</v>
      </c>
      <c r="H636" t="str">
        <f>""</f>
        <v/>
      </c>
      <c r="I636">
        <v>8</v>
      </c>
    </row>
    <row r="637" spans="1:9">
      <c r="A637">
        <v>2160455</v>
      </c>
      <c r="B637" t="s">
        <v>9</v>
      </c>
      <c r="C637" t="str">
        <f>"02997"</f>
        <v>02997</v>
      </c>
      <c r="D637" t="str">
        <f>""</f>
        <v/>
      </c>
      <c r="E637">
        <v>2160457</v>
      </c>
      <c r="F637" t="s">
        <v>9</v>
      </c>
      <c r="G637" t="str">
        <f>"02999"</f>
        <v>02999</v>
      </c>
      <c r="H637" t="str">
        <f>""</f>
        <v/>
      </c>
      <c r="I637">
        <v>8</v>
      </c>
    </row>
    <row r="638" spans="1:9">
      <c r="A638">
        <v>2160455</v>
      </c>
      <c r="B638" t="s">
        <v>9</v>
      </c>
      <c r="C638" t="str">
        <f>"02997"</f>
        <v>02997</v>
      </c>
      <c r="D638" t="str">
        <f>""</f>
        <v/>
      </c>
      <c r="E638">
        <v>2160754</v>
      </c>
      <c r="F638" t="s">
        <v>9</v>
      </c>
      <c r="G638" t="str">
        <f>"03543"</f>
        <v>03543</v>
      </c>
      <c r="H638" t="str">
        <f>""</f>
        <v/>
      </c>
      <c r="I638">
        <v>1</v>
      </c>
    </row>
    <row r="639" spans="1:9">
      <c r="A639">
        <v>2160455</v>
      </c>
      <c r="B639" t="s">
        <v>9</v>
      </c>
      <c r="C639" t="str">
        <f>"02997"</f>
        <v>02997</v>
      </c>
      <c r="D639" t="str">
        <f>""</f>
        <v/>
      </c>
      <c r="E639">
        <v>2163613</v>
      </c>
      <c r="F639" t="s">
        <v>9</v>
      </c>
      <c r="G639" t="str">
        <f>"08400"</f>
        <v>08400</v>
      </c>
      <c r="H639" t="str">
        <f>""</f>
        <v/>
      </c>
      <c r="I639">
        <v>8</v>
      </c>
    </row>
    <row r="640" spans="1:9">
      <c r="A640">
        <v>2160464</v>
      </c>
      <c r="B640" t="s">
        <v>9</v>
      </c>
      <c r="C640" t="str">
        <f>"03016"</f>
        <v>03016</v>
      </c>
      <c r="D640" t="str">
        <f>""</f>
        <v/>
      </c>
      <c r="E640">
        <v>2160465</v>
      </c>
      <c r="F640" t="s">
        <v>9</v>
      </c>
      <c r="G640" t="str">
        <f>"03017"</f>
        <v>03017</v>
      </c>
      <c r="H640" t="str">
        <f>""</f>
        <v/>
      </c>
      <c r="I640">
        <v>1</v>
      </c>
    </row>
    <row r="641" spans="1:9">
      <c r="A641">
        <v>2160464</v>
      </c>
      <c r="B641" t="s">
        <v>9</v>
      </c>
      <c r="C641" t="str">
        <f>"03016"</f>
        <v>03016</v>
      </c>
      <c r="D641" t="str">
        <f>""</f>
        <v/>
      </c>
      <c r="E641">
        <v>2160754</v>
      </c>
      <c r="F641" t="s">
        <v>9</v>
      </c>
      <c r="G641" t="str">
        <f>"03543"</f>
        <v>03543</v>
      </c>
      <c r="H641" t="str">
        <f>""</f>
        <v/>
      </c>
      <c r="I641">
        <v>1</v>
      </c>
    </row>
    <row r="642" spans="1:9">
      <c r="A642">
        <v>2160464</v>
      </c>
      <c r="B642" t="s">
        <v>9</v>
      </c>
      <c r="C642" t="str">
        <f>"03016"</f>
        <v>03016</v>
      </c>
      <c r="D642" t="str">
        <f>""</f>
        <v/>
      </c>
      <c r="E642">
        <v>2163586</v>
      </c>
      <c r="F642" t="s">
        <v>9</v>
      </c>
      <c r="G642" t="str">
        <f>"08369"</f>
        <v>08369</v>
      </c>
      <c r="H642" t="str">
        <f>""</f>
        <v/>
      </c>
      <c r="I642">
        <v>8</v>
      </c>
    </row>
    <row r="643" spans="1:9">
      <c r="A643">
        <v>2160466</v>
      </c>
      <c r="B643" t="s">
        <v>9</v>
      </c>
      <c r="C643" t="str">
        <f>"03018"</f>
        <v>03018</v>
      </c>
      <c r="D643" t="str">
        <f>""</f>
        <v/>
      </c>
      <c r="E643">
        <v>2160467</v>
      </c>
      <c r="F643" t="s">
        <v>9</v>
      </c>
      <c r="G643" t="str">
        <f>"03019"</f>
        <v>03019</v>
      </c>
      <c r="H643" t="str">
        <f>""</f>
        <v/>
      </c>
      <c r="I643">
        <v>1</v>
      </c>
    </row>
    <row r="644" spans="1:9">
      <c r="A644">
        <v>2160466</v>
      </c>
      <c r="B644" t="s">
        <v>9</v>
      </c>
      <c r="C644" t="str">
        <f>"03018"</f>
        <v>03018</v>
      </c>
      <c r="D644" t="str">
        <f>""</f>
        <v/>
      </c>
      <c r="E644">
        <v>2160754</v>
      </c>
      <c r="F644" t="s">
        <v>9</v>
      </c>
      <c r="G644" t="str">
        <f>"03543"</f>
        <v>03543</v>
      </c>
      <c r="H644" t="str">
        <f>""</f>
        <v/>
      </c>
      <c r="I644">
        <v>1</v>
      </c>
    </row>
    <row r="645" spans="1:9">
      <c r="A645">
        <v>2160466</v>
      </c>
      <c r="B645" t="s">
        <v>9</v>
      </c>
      <c r="C645" t="str">
        <f>"03018"</f>
        <v>03018</v>
      </c>
      <c r="D645" t="str">
        <f>""</f>
        <v/>
      </c>
      <c r="E645">
        <v>2162297</v>
      </c>
      <c r="F645" t="s">
        <v>9</v>
      </c>
      <c r="G645" t="str">
        <f>"06189"</f>
        <v>06189</v>
      </c>
      <c r="H645" t="str">
        <f>""</f>
        <v/>
      </c>
      <c r="I645">
        <v>8</v>
      </c>
    </row>
    <row r="646" spans="1:9">
      <c r="A646">
        <v>2160468</v>
      </c>
      <c r="B646" t="s">
        <v>9</v>
      </c>
      <c r="C646" t="str">
        <f>"03020"</f>
        <v>03020</v>
      </c>
      <c r="D646" t="str">
        <f>""</f>
        <v/>
      </c>
      <c r="E646">
        <v>2160469</v>
      </c>
      <c r="F646" t="s">
        <v>9</v>
      </c>
      <c r="G646" t="str">
        <f>"03021"</f>
        <v>03021</v>
      </c>
      <c r="H646" t="str">
        <f>""</f>
        <v/>
      </c>
      <c r="I646">
        <v>1</v>
      </c>
    </row>
    <row r="647" spans="1:9">
      <c r="A647">
        <v>2160468</v>
      </c>
      <c r="B647" t="s">
        <v>9</v>
      </c>
      <c r="C647" t="str">
        <f>"03020"</f>
        <v>03020</v>
      </c>
      <c r="D647" t="str">
        <f>""</f>
        <v/>
      </c>
      <c r="E647">
        <v>2160474</v>
      </c>
      <c r="F647" t="s">
        <v>9</v>
      </c>
      <c r="G647" t="str">
        <f>"03035"</f>
        <v>03035</v>
      </c>
      <c r="H647" t="str">
        <f>""</f>
        <v/>
      </c>
      <c r="I647">
        <v>8</v>
      </c>
    </row>
    <row r="648" spans="1:9">
      <c r="A648">
        <v>2160468</v>
      </c>
      <c r="B648" t="s">
        <v>9</v>
      </c>
      <c r="C648" t="str">
        <f>"03020"</f>
        <v>03020</v>
      </c>
      <c r="D648" t="str">
        <f>""</f>
        <v/>
      </c>
      <c r="E648">
        <v>2160475</v>
      </c>
      <c r="F648" t="s">
        <v>9</v>
      </c>
      <c r="G648" t="str">
        <f>"03036"</f>
        <v>03036</v>
      </c>
      <c r="H648" t="str">
        <f>""</f>
        <v/>
      </c>
      <c r="I648">
        <v>1</v>
      </c>
    </row>
    <row r="649" spans="1:9">
      <c r="A649">
        <v>2160470</v>
      </c>
      <c r="B649" t="s">
        <v>9</v>
      </c>
      <c r="C649" t="str">
        <f>"03022"</f>
        <v>03022</v>
      </c>
      <c r="D649" t="str">
        <f>""</f>
        <v/>
      </c>
      <c r="E649">
        <v>2160471</v>
      </c>
      <c r="F649" t="s">
        <v>9</v>
      </c>
      <c r="G649" t="str">
        <f>"03023"</f>
        <v>03023</v>
      </c>
      <c r="H649" t="str">
        <f>""</f>
        <v/>
      </c>
      <c r="I649">
        <v>1</v>
      </c>
    </row>
    <row r="650" spans="1:9">
      <c r="A650">
        <v>2160470</v>
      </c>
      <c r="B650" t="s">
        <v>9</v>
      </c>
      <c r="C650" t="str">
        <f>"03022"</f>
        <v>03022</v>
      </c>
      <c r="D650" t="str">
        <f>""</f>
        <v/>
      </c>
      <c r="E650">
        <v>2160474</v>
      </c>
      <c r="F650" t="s">
        <v>9</v>
      </c>
      <c r="G650" t="str">
        <f>"03035"</f>
        <v>03035</v>
      </c>
      <c r="H650" t="str">
        <f>""</f>
        <v/>
      </c>
      <c r="I650">
        <v>8</v>
      </c>
    </row>
    <row r="651" spans="1:9">
      <c r="A651">
        <v>2160470</v>
      </c>
      <c r="B651" t="s">
        <v>9</v>
      </c>
      <c r="C651" t="str">
        <f>"03022"</f>
        <v>03022</v>
      </c>
      <c r="D651" t="str">
        <f>""</f>
        <v/>
      </c>
      <c r="E651">
        <v>2160475</v>
      </c>
      <c r="F651" t="s">
        <v>9</v>
      </c>
      <c r="G651" t="str">
        <f>"03036"</f>
        <v>03036</v>
      </c>
      <c r="H651" t="str">
        <f>""</f>
        <v/>
      </c>
      <c r="I651">
        <v>1</v>
      </c>
    </row>
    <row r="652" spans="1:9">
      <c r="A652">
        <v>2160499</v>
      </c>
      <c r="B652" t="s">
        <v>9</v>
      </c>
      <c r="C652" t="str">
        <f>"03096"</f>
        <v>03096</v>
      </c>
      <c r="D652" t="str">
        <f>""</f>
        <v/>
      </c>
      <c r="E652">
        <v>2160396</v>
      </c>
      <c r="F652" t="s">
        <v>9</v>
      </c>
      <c r="G652" t="str">
        <f>"02877"</f>
        <v>02877</v>
      </c>
      <c r="H652" t="str">
        <f>""</f>
        <v/>
      </c>
      <c r="I652">
        <v>1</v>
      </c>
    </row>
    <row r="653" spans="1:9">
      <c r="A653">
        <v>2160499</v>
      </c>
      <c r="B653" t="s">
        <v>9</v>
      </c>
      <c r="C653" t="str">
        <f>"03096"</f>
        <v>03096</v>
      </c>
      <c r="D653" t="str">
        <f>""</f>
        <v/>
      </c>
      <c r="E653">
        <v>2160592</v>
      </c>
      <c r="F653" t="s">
        <v>9</v>
      </c>
      <c r="G653" t="str">
        <f>"03270"</f>
        <v>03270</v>
      </c>
      <c r="H653" t="str">
        <f>""</f>
        <v/>
      </c>
      <c r="I653">
        <v>1</v>
      </c>
    </row>
    <row r="654" spans="1:9">
      <c r="A654">
        <v>2160499</v>
      </c>
      <c r="B654" t="s">
        <v>9</v>
      </c>
      <c r="C654" t="str">
        <f>"03096"</f>
        <v>03096</v>
      </c>
      <c r="D654" t="str">
        <f>""</f>
        <v/>
      </c>
      <c r="E654">
        <v>2160595</v>
      </c>
      <c r="F654" t="s">
        <v>9</v>
      </c>
      <c r="G654" t="str">
        <f>"03273"</f>
        <v>03273</v>
      </c>
      <c r="H654" t="str">
        <f>""</f>
        <v/>
      </c>
      <c r="I654">
        <v>2</v>
      </c>
    </row>
    <row r="655" spans="1:9">
      <c r="A655">
        <v>2160520</v>
      </c>
      <c r="B655" t="s">
        <v>9</v>
      </c>
      <c r="C655" t="str">
        <f>"03129"</f>
        <v>03129</v>
      </c>
      <c r="D655" t="str">
        <f>""</f>
        <v/>
      </c>
      <c r="E655">
        <v>2160107</v>
      </c>
      <c r="F655" t="s">
        <v>9</v>
      </c>
      <c r="G655" t="str">
        <f>"02387"</f>
        <v>02387</v>
      </c>
      <c r="H655" t="str">
        <f>""</f>
        <v/>
      </c>
      <c r="I655">
        <v>8</v>
      </c>
    </row>
    <row r="656" spans="1:9">
      <c r="A656">
        <v>2160520</v>
      </c>
      <c r="B656" t="s">
        <v>9</v>
      </c>
      <c r="C656" t="str">
        <f>"03129"</f>
        <v>03129</v>
      </c>
      <c r="D656" t="str">
        <f>""</f>
        <v/>
      </c>
      <c r="E656">
        <v>2160425</v>
      </c>
      <c r="F656" t="s">
        <v>9</v>
      </c>
      <c r="G656" t="str">
        <f>"02938"</f>
        <v>02938</v>
      </c>
      <c r="H656" t="str">
        <f>""</f>
        <v/>
      </c>
      <c r="I656">
        <v>8</v>
      </c>
    </row>
    <row r="657" spans="1:9">
      <c r="A657">
        <v>2160520</v>
      </c>
      <c r="B657" t="s">
        <v>9</v>
      </c>
      <c r="C657" t="str">
        <f>"03129"</f>
        <v>03129</v>
      </c>
      <c r="D657" t="str">
        <f>""</f>
        <v/>
      </c>
      <c r="E657">
        <v>2160514</v>
      </c>
      <c r="F657" t="s">
        <v>9</v>
      </c>
      <c r="G657" t="str">
        <f>"03121"</f>
        <v>03121</v>
      </c>
      <c r="H657" t="str">
        <f>""</f>
        <v/>
      </c>
      <c r="I657">
        <v>1</v>
      </c>
    </row>
    <row r="658" spans="1:9">
      <c r="A658">
        <v>2160520</v>
      </c>
      <c r="B658" t="s">
        <v>9</v>
      </c>
      <c r="C658" t="str">
        <f>"03129"</f>
        <v>03129</v>
      </c>
      <c r="D658" t="str">
        <f>""</f>
        <v/>
      </c>
      <c r="E658">
        <v>2163583</v>
      </c>
      <c r="F658" t="s">
        <v>9</v>
      </c>
      <c r="G658" t="str">
        <f>"08365"</f>
        <v>08365</v>
      </c>
      <c r="H658" t="str">
        <f>""</f>
        <v/>
      </c>
      <c r="I658">
        <v>8</v>
      </c>
    </row>
    <row r="659" spans="1:9">
      <c r="A659">
        <v>2160521</v>
      </c>
      <c r="B659" t="s">
        <v>9</v>
      </c>
      <c r="C659" t="str">
        <f>"03130"</f>
        <v>03130</v>
      </c>
      <c r="D659" t="str">
        <f>""</f>
        <v/>
      </c>
      <c r="E659">
        <v>2160228</v>
      </c>
      <c r="F659" t="s">
        <v>9</v>
      </c>
      <c r="G659" t="str">
        <f>"02559"</f>
        <v>02559</v>
      </c>
      <c r="H659" t="str">
        <f>""</f>
        <v/>
      </c>
      <c r="I659">
        <v>12</v>
      </c>
    </row>
    <row r="660" spans="1:9">
      <c r="A660">
        <v>2160521</v>
      </c>
      <c r="B660" t="s">
        <v>9</v>
      </c>
      <c r="C660" t="str">
        <f>"03130"</f>
        <v>03130</v>
      </c>
      <c r="D660" t="str">
        <f>""</f>
        <v/>
      </c>
      <c r="E660">
        <v>2160426</v>
      </c>
      <c r="F660" t="s">
        <v>9</v>
      </c>
      <c r="G660" t="str">
        <f>"02939"</f>
        <v>02939</v>
      </c>
      <c r="H660" t="str">
        <f>""</f>
        <v/>
      </c>
      <c r="I660">
        <v>12</v>
      </c>
    </row>
    <row r="661" spans="1:9">
      <c r="A661">
        <v>2160521</v>
      </c>
      <c r="B661" t="s">
        <v>9</v>
      </c>
      <c r="C661" t="str">
        <f>"03130"</f>
        <v>03130</v>
      </c>
      <c r="D661" t="str">
        <f>""</f>
        <v/>
      </c>
      <c r="E661">
        <v>2160516</v>
      </c>
      <c r="F661" t="s">
        <v>9</v>
      </c>
      <c r="G661" t="str">
        <f>"03123"</f>
        <v>03123</v>
      </c>
      <c r="H661" t="str">
        <f>""</f>
        <v/>
      </c>
      <c r="I661">
        <v>1</v>
      </c>
    </row>
    <row r="662" spans="1:9">
      <c r="A662">
        <v>2160521</v>
      </c>
      <c r="B662" t="s">
        <v>9</v>
      </c>
      <c r="C662" t="str">
        <f>"03130"</f>
        <v>03130</v>
      </c>
      <c r="D662" t="str">
        <f>""</f>
        <v/>
      </c>
      <c r="E662">
        <v>2163583</v>
      </c>
      <c r="F662" t="s">
        <v>9</v>
      </c>
      <c r="G662" t="str">
        <f>"08365"</f>
        <v>08365</v>
      </c>
      <c r="H662" t="str">
        <f>""</f>
        <v/>
      </c>
      <c r="I662">
        <v>12</v>
      </c>
    </row>
    <row r="663" spans="1:9">
      <c r="A663">
        <v>2160522</v>
      </c>
      <c r="B663" t="s">
        <v>9</v>
      </c>
      <c r="C663" t="str">
        <f>"03131"</f>
        <v>03131</v>
      </c>
      <c r="D663" t="str">
        <f>""</f>
        <v/>
      </c>
      <c r="E663">
        <v>2160517</v>
      </c>
      <c r="F663" t="s">
        <v>9</v>
      </c>
      <c r="G663" t="str">
        <f>"03124"</f>
        <v>03124</v>
      </c>
      <c r="H663" t="str">
        <f>""</f>
        <v/>
      </c>
      <c r="I663">
        <v>1</v>
      </c>
    </row>
    <row r="664" spans="1:9">
      <c r="A664">
        <v>2160522</v>
      </c>
      <c r="B664" t="s">
        <v>9</v>
      </c>
      <c r="C664" t="str">
        <f>"03131"</f>
        <v>03131</v>
      </c>
      <c r="D664" t="str">
        <f>""</f>
        <v/>
      </c>
      <c r="E664">
        <v>2163582</v>
      </c>
      <c r="F664" t="s">
        <v>9</v>
      </c>
      <c r="G664" t="str">
        <f>"08364"</f>
        <v>08364</v>
      </c>
      <c r="H664" t="str">
        <f>""</f>
        <v/>
      </c>
      <c r="I664">
        <v>8</v>
      </c>
    </row>
    <row r="665" spans="1:9">
      <c r="A665">
        <v>2160547</v>
      </c>
      <c r="B665" t="s">
        <v>9</v>
      </c>
      <c r="C665" t="str">
        <f>"03181"</f>
        <v>03181</v>
      </c>
      <c r="D665" t="str">
        <f>""</f>
        <v/>
      </c>
      <c r="E665">
        <v>2160545</v>
      </c>
      <c r="F665" t="s">
        <v>9</v>
      </c>
      <c r="G665" t="str">
        <f>"03177"</f>
        <v>03177</v>
      </c>
      <c r="H665" t="str">
        <f>""</f>
        <v/>
      </c>
      <c r="I665">
        <v>1</v>
      </c>
    </row>
    <row r="666" spans="1:9">
      <c r="A666">
        <v>2160547</v>
      </c>
      <c r="B666" t="s">
        <v>9</v>
      </c>
      <c r="C666" t="str">
        <f>"03181"</f>
        <v>03181</v>
      </c>
      <c r="D666" t="str">
        <f>""</f>
        <v/>
      </c>
      <c r="E666">
        <v>2160548</v>
      </c>
      <c r="F666" t="s">
        <v>9</v>
      </c>
      <c r="G666" t="str">
        <f>"03182"</f>
        <v>03182</v>
      </c>
      <c r="H666" t="str">
        <f>""</f>
        <v/>
      </c>
      <c r="I666">
        <v>1</v>
      </c>
    </row>
    <row r="667" spans="1:9">
      <c r="A667">
        <v>2160547</v>
      </c>
      <c r="B667" t="s">
        <v>9</v>
      </c>
      <c r="C667" t="str">
        <f>"03181"</f>
        <v>03181</v>
      </c>
      <c r="D667" t="str">
        <f>""</f>
        <v/>
      </c>
      <c r="E667">
        <v>2160739</v>
      </c>
      <c r="F667" t="s">
        <v>9</v>
      </c>
      <c r="G667" t="str">
        <f>"03517"</f>
        <v>03517</v>
      </c>
      <c r="H667" t="str">
        <f>""</f>
        <v/>
      </c>
      <c r="I667">
        <v>1</v>
      </c>
    </row>
    <row r="668" spans="1:9">
      <c r="A668">
        <v>2160552</v>
      </c>
      <c r="B668" t="s">
        <v>9</v>
      </c>
      <c r="C668" t="str">
        <f>"03189"</f>
        <v>03189</v>
      </c>
      <c r="D668" t="str">
        <f>""</f>
        <v/>
      </c>
      <c r="E668">
        <v>2160396</v>
      </c>
      <c r="F668" t="s">
        <v>9</v>
      </c>
      <c r="G668" t="str">
        <f>"02877"</f>
        <v>02877</v>
      </c>
      <c r="H668" t="str">
        <f>""</f>
        <v/>
      </c>
      <c r="I668">
        <v>1</v>
      </c>
    </row>
    <row r="669" spans="1:9">
      <c r="A669">
        <v>2160552</v>
      </c>
      <c r="B669" t="s">
        <v>9</v>
      </c>
      <c r="C669" t="str">
        <f>"03189"</f>
        <v>03189</v>
      </c>
      <c r="D669" t="str">
        <f>""</f>
        <v/>
      </c>
      <c r="E669">
        <v>2160593</v>
      </c>
      <c r="F669" t="s">
        <v>9</v>
      </c>
      <c r="G669" t="str">
        <f>"03271"</f>
        <v>03271</v>
      </c>
      <c r="H669" t="str">
        <f>""</f>
        <v/>
      </c>
      <c r="I669">
        <v>1</v>
      </c>
    </row>
    <row r="670" spans="1:9">
      <c r="A670">
        <v>2160552</v>
      </c>
      <c r="B670" t="s">
        <v>9</v>
      </c>
      <c r="C670" t="str">
        <f>"03189"</f>
        <v>03189</v>
      </c>
      <c r="D670" t="str">
        <f>""</f>
        <v/>
      </c>
      <c r="E670">
        <v>2161513</v>
      </c>
      <c r="F670" t="s">
        <v>9</v>
      </c>
      <c r="G670" t="str">
        <f>"04853"</f>
        <v>04853</v>
      </c>
      <c r="H670" t="str">
        <f>""</f>
        <v/>
      </c>
      <c r="I670">
        <v>2</v>
      </c>
    </row>
    <row r="671" spans="1:9">
      <c r="A671">
        <v>2160554</v>
      </c>
      <c r="B671" t="s">
        <v>9</v>
      </c>
      <c r="C671" t="str">
        <f>"03192"</f>
        <v>03192</v>
      </c>
      <c r="D671" t="str">
        <f>""</f>
        <v/>
      </c>
      <c r="E671">
        <v>2159150</v>
      </c>
      <c r="F671" t="s">
        <v>9</v>
      </c>
      <c r="G671" t="str">
        <f>"01075"</f>
        <v>01075</v>
      </c>
      <c r="H671" t="str">
        <f>""</f>
        <v/>
      </c>
      <c r="I671">
        <v>1</v>
      </c>
    </row>
    <row r="672" spans="1:9">
      <c r="A672">
        <v>2160554</v>
      </c>
      <c r="B672" t="s">
        <v>9</v>
      </c>
      <c r="C672" t="str">
        <f>"03192"</f>
        <v>03192</v>
      </c>
      <c r="D672" t="str">
        <f>""</f>
        <v/>
      </c>
      <c r="E672">
        <v>2159170</v>
      </c>
      <c r="F672" t="s">
        <v>9</v>
      </c>
      <c r="G672" t="str">
        <f>"01099"</f>
        <v>01099</v>
      </c>
      <c r="H672" t="str">
        <f>""</f>
        <v/>
      </c>
      <c r="I672">
        <v>1</v>
      </c>
    </row>
    <row r="673" spans="1:9">
      <c r="A673">
        <v>2160554</v>
      </c>
      <c r="B673" t="s">
        <v>9</v>
      </c>
      <c r="C673" t="str">
        <f>"03192"</f>
        <v>03192</v>
      </c>
      <c r="D673" t="str">
        <f>""</f>
        <v/>
      </c>
      <c r="E673">
        <v>2159310</v>
      </c>
      <c r="F673" t="s">
        <v>9</v>
      </c>
      <c r="G673" t="str">
        <f>"01268"</f>
        <v>01268</v>
      </c>
      <c r="H673" t="str">
        <f>""</f>
        <v/>
      </c>
      <c r="I673">
        <v>1</v>
      </c>
    </row>
    <row r="674" spans="1:9">
      <c r="A674">
        <v>2160554</v>
      </c>
      <c r="B674" t="s">
        <v>9</v>
      </c>
      <c r="C674" t="str">
        <f>"03192"</f>
        <v>03192</v>
      </c>
      <c r="D674" t="str">
        <f>""</f>
        <v/>
      </c>
      <c r="E674">
        <v>2159312</v>
      </c>
      <c r="F674" t="s">
        <v>9</v>
      </c>
      <c r="G674" t="str">
        <f>"01270"</f>
        <v>01270</v>
      </c>
      <c r="H674" t="str">
        <f>""</f>
        <v/>
      </c>
      <c r="I674">
        <v>1</v>
      </c>
    </row>
    <row r="675" spans="1:9">
      <c r="A675">
        <v>2160572</v>
      </c>
      <c r="B675" t="s">
        <v>9</v>
      </c>
      <c r="C675" t="str">
        <f>"03219"</f>
        <v>03219</v>
      </c>
      <c r="D675" t="str">
        <f>""</f>
        <v/>
      </c>
      <c r="E675">
        <v>2162444</v>
      </c>
      <c r="F675" t="s">
        <v>9</v>
      </c>
      <c r="G675" t="str">
        <f>"06435"</f>
        <v>06435</v>
      </c>
      <c r="H675" t="str">
        <f>""</f>
        <v/>
      </c>
      <c r="I675">
        <v>2</v>
      </c>
    </row>
    <row r="676" spans="1:9">
      <c r="A676">
        <v>2160572</v>
      </c>
      <c r="B676" t="s">
        <v>9</v>
      </c>
      <c r="C676" t="str">
        <f>"03219"</f>
        <v>03219</v>
      </c>
      <c r="D676" t="str">
        <f>""</f>
        <v/>
      </c>
      <c r="E676">
        <v>2162445</v>
      </c>
      <c r="F676" t="s">
        <v>9</v>
      </c>
      <c r="G676" t="str">
        <f>"06436"</f>
        <v>06436</v>
      </c>
      <c r="H676" t="str">
        <f>""</f>
        <v/>
      </c>
      <c r="I676">
        <v>1</v>
      </c>
    </row>
    <row r="677" spans="1:9">
      <c r="A677">
        <v>2160572</v>
      </c>
      <c r="B677" t="s">
        <v>9</v>
      </c>
      <c r="C677" t="str">
        <f>"03219"</f>
        <v>03219</v>
      </c>
      <c r="D677" t="str">
        <f>""</f>
        <v/>
      </c>
      <c r="E677">
        <v>2162453</v>
      </c>
      <c r="F677" t="s">
        <v>9</v>
      </c>
      <c r="G677" t="str">
        <f>"06445"</f>
        <v>06445</v>
      </c>
      <c r="H677" t="str">
        <f>""</f>
        <v/>
      </c>
      <c r="I677">
        <v>1</v>
      </c>
    </row>
    <row r="678" spans="1:9">
      <c r="A678">
        <v>2160572</v>
      </c>
      <c r="B678" t="s">
        <v>9</v>
      </c>
      <c r="C678" t="str">
        <f>"03219"</f>
        <v>03219</v>
      </c>
      <c r="D678" t="str">
        <f>""</f>
        <v/>
      </c>
      <c r="E678">
        <v>2163840</v>
      </c>
      <c r="F678" t="s">
        <v>9</v>
      </c>
      <c r="G678" t="str">
        <f>"08716"</f>
        <v>08716</v>
      </c>
      <c r="H678" t="str">
        <f>""</f>
        <v/>
      </c>
      <c r="I678">
        <v>1</v>
      </c>
    </row>
    <row r="679" spans="1:9">
      <c r="A679">
        <v>2160575</v>
      </c>
      <c r="B679" t="s">
        <v>9</v>
      </c>
      <c r="C679" t="str">
        <f t="shared" ref="C679:C685" si="34">"03224"</f>
        <v>03224</v>
      </c>
      <c r="D679" t="str">
        <f>""</f>
        <v/>
      </c>
      <c r="E679">
        <v>2159626</v>
      </c>
      <c r="F679" t="s">
        <v>9</v>
      </c>
      <c r="G679" t="str">
        <f>"01679"</f>
        <v>01679</v>
      </c>
      <c r="H679" t="str">
        <f>""</f>
        <v/>
      </c>
      <c r="I679">
        <v>1</v>
      </c>
    </row>
    <row r="680" spans="1:9">
      <c r="A680">
        <v>2160575</v>
      </c>
      <c r="B680" t="s">
        <v>9</v>
      </c>
      <c r="C680" t="str">
        <f t="shared" si="34"/>
        <v>03224</v>
      </c>
      <c r="D680" t="str">
        <f>""</f>
        <v/>
      </c>
      <c r="E680">
        <v>2160702</v>
      </c>
      <c r="F680" t="s">
        <v>9</v>
      </c>
      <c r="G680" t="str">
        <f>"03431"</f>
        <v>03431</v>
      </c>
      <c r="H680" t="str">
        <f>""</f>
        <v/>
      </c>
      <c r="I680">
        <v>1</v>
      </c>
    </row>
    <row r="681" spans="1:9">
      <c r="A681">
        <v>2160575</v>
      </c>
      <c r="B681" t="s">
        <v>9</v>
      </c>
      <c r="C681" t="str">
        <f t="shared" si="34"/>
        <v>03224</v>
      </c>
      <c r="D681" t="str">
        <f>""</f>
        <v/>
      </c>
      <c r="E681">
        <v>2160704</v>
      </c>
      <c r="F681" t="s">
        <v>9</v>
      </c>
      <c r="G681" t="str">
        <f>"03433"</f>
        <v>03433</v>
      </c>
      <c r="H681" t="str">
        <f>""</f>
        <v/>
      </c>
      <c r="I681">
        <v>1</v>
      </c>
    </row>
    <row r="682" spans="1:9">
      <c r="A682">
        <v>2160575</v>
      </c>
      <c r="B682" t="s">
        <v>9</v>
      </c>
      <c r="C682" t="str">
        <f t="shared" si="34"/>
        <v>03224</v>
      </c>
      <c r="D682" t="str">
        <f>""</f>
        <v/>
      </c>
      <c r="E682">
        <v>2160718</v>
      </c>
      <c r="F682" t="s">
        <v>9</v>
      </c>
      <c r="G682" t="str">
        <f>"03478"</f>
        <v>03478</v>
      </c>
      <c r="H682" t="str">
        <f>""</f>
        <v/>
      </c>
      <c r="I682">
        <v>1</v>
      </c>
    </row>
    <row r="683" spans="1:9">
      <c r="A683">
        <v>2160575</v>
      </c>
      <c r="B683" t="s">
        <v>9</v>
      </c>
      <c r="C683" t="str">
        <f t="shared" si="34"/>
        <v>03224</v>
      </c>
      <c r="D683" t="str">
        <f>""</f>
        <v/>
      </c>
      <c r="E683">
        <v>2160722</v>
      </c>
      <c r="F683" t="s">
        <v>9</v>
      </c>
      <c r="G683" t="str">
        <f>"03484"</f>
        <v>03484</v>
      </c>
      <c r="H683" t="str">
        <f>""</f>
        <v/>
      </c>
      <c r="I683">
        <v>1</v>
      </c>
    </row>
    <row r="684" spans="1:9">
      <c r="A684">
        <v>2160575</v>
      </c>
      <c r="B684" t="s">
        <v>9</v>
      </c>
      <c r="C684" t="str">
        <f t="shared" si="34"/>
        <v>03224</v>
      </c>
      <c r="D684" t="str">
        <f>""</f>
        <v/>
      </c>
      <c r="E684">
        <v>2160723</v>
      </c>
      <c r="F684" t="s">
        <v>9</v>
      </c>
      <c r="G684" t="str">
        <f>"03485"</f>
        <v>03485</v>
      </c>
      <c r="H684" t="str">
        <f>""</f>
        <v/>
      </c>
      <c r="I684">
        <v>1</v>
      </c>
    </row>
    <row r="685" spans="1:9">
      <c r="A685">
        <v>2160575</v>
      </c>
      <c r="B685" t="s">
        <v>9</v>
      </c>
      <c r="C685" t="str">
        <f t="shared" si="34"/>
        <v>03224</v>
      </c>
      <c r="D685" t="str">
        <f>""</f>
        <v/>
      </c>
      <c r="E685">
        <v>2160735</v>
      </c>
      <c r="F685" t="s">
        <v>9</v>
      </c>
      <c r="G685" t="str">
        <f>"03505"</f>
        <v>03505</v>
      </c>
      <c r="H685" t="str">
        <f>""</f>
        <v/>
      </c>
      <c r="I685">
        <v>2</v>
      </c>
    </row>
    <row r="686" spans="1:9">
      <c r="A686">
        <v>2160588</v>
      </c>
      <c r="B686" t="s">
        <v>9</v>
      </c>
      <c r="C686" t="str">
        <f t="shared" ref="C686:C694" si="35">"03259"</f>
        <v>03259</v>
      </c>
      <c r="D686" t="str">
        <f>""</f>
        <v/>
      </c>
      <c r="E686">
        <v>2159111</v>
      </c>
      <c r="F686" t="s">
        <v>9</v>
      </c>
      <c r="G686" t="str">
        <f>"01030"</f>
        <v>01030</v>
      </c>
      <c r="H686" t="str">
        <f>""</f>
        <v/>
      </c>
      <c r="I686">
        <v>1</v>
      </c>
    </row>
    <row r="687" spans="1:9">
      <c r="A687">
        <v>2160588</v>
      </c>
      <c r="B687" t="s">
        <v>9</v>
      </c>
      <c r="C687" t="str">
        <f t="shared" si="35"/>
        <v>03259</v>
      </c>
      <c r="D687" t="str">
        <f>""</f>
        <v/>
      </c>
      <c r="E687">
        <v>2159149</v>
      </c>
      <c r="F687" t="s">
        <v>9</v>
      </c>
      <c r="G687" t="str">
        <f>"01074"</f>
        <v>01074</v>
      </c>
      <c r="H687" t="str">
        <f>""</f>
        <v/>
      </c>
      <c r="I687">
        <v>1</v>
      </c>
    </row>
    <row r="688" spans="1:9">
      <c r="A688">
        <v>2160588</v>
      </c>
      <c r="B688" t="s">
        <v>9</v>
      </c>
      <c r="C688" t="str">
        <f t="shared" si="35"/>
        <v>03259</v>
      </c>
      <c r="D688" t="str">
        <f>""</f>
        <v/>
      </c>
      <c r="E688">
        <v>2159437</v>
      </c>
      <c r="F688" t="s">
        <v>9</v>
      </c>
      <c r="G688" t="str">
        <f>"01432"</f>
        <v>01432</v>
      </c>
      <c r="H688" t="str">
        <f>""</f>
        <v/>
      </c>
      <c r="I688">
        <v>1</v>
      </c>
    </row>
    <row r="689" spans="1:9">
      <c r="A689">
        <v>2160588</v>
      </c>
      <c r="B689" t="s">
        <v>9</v>
      </c>
      <c r="C689" t="str">
        <f t="shared" si="35"/>
        <v>03259</v>
      </c>
      <c r="D689" t="str">
        <f>""</f>
        <v/>
      </c>
      <c r="E689">
        <v>2160576</v>
      </c>
      <c r="F689" t="s">
        <v>9</v>
      </c>
      <c r="G689" t="str">
        <f>"03233"</f>
        <v>03233</v>
      </c>
      <c r="H689" t="str">
        <f>""</f>
        <v/>
      </c>
      <c r="I689">
        <v>1</v>
      </c>
    </row>
    <row r="690" spans="1:9">
      <c r="A690">
        <v>2160588</v>
      </c>
      <c r="B690" t="s">
        <v>9</v>
      </c>
      <c r="C690" t="str">
        <f t="shared" si="35"/>
        <v>03259</v>
      </c>
      <c r="D690" t="str">
        <f>""</f>
        <v/>
      </c>
      <c r="E690">
        <v>2160582</v>
      </c>
      <c r="F690" t="s">
        <v>9</v>
      </c>
      <c r="G690" t="str">
        <f>"03249"</f>
        <v>03249</v>
      </c>
      <c r="H690" t="str">
        <f>""</f>
        <v/>
      </c>
      <c r="I690">
        <v>1</v>
      </c>
    </row>
    <row r="691" spans="1:9">
      <c r="A691">
        <v>2160588</v>
      </c>
      <c r="B691" t="s">
        <v>9</v>
      </c>
      <c r="C691" t="str">
        <f t="shared" si="35"/>
        <v>03259</v>
      </c>
      <c r="D691" t="str">
        <f>""</f>
        <v/>
      </c>
      <c r="E691">
        <v>2160583</v>
      </c>
      <c r="F691" t="s">
        <v>9</v>
      </c>
      <c r="G691" t="str">
        <f>"03250"</f>
        <v>03250</v>
      </c>
      <c r="H691" t="str">
        <f>""</f>
        <v/>
      </c>
      <c r="I691">
        <v>1</v>
      </c>
    </row>
    <row r="692" spans="1:9">
      <c r="A692">
        <v>2160588</v>
      </c>
      <c r="B692" t="s">
        <v>9</v>
      </c>
      <c r="C692" t="str">
        <f t="shared" si="35"/>
        <v>03259</v>
      </c>
      <c r="D692" t="str">
        <f>""</f>
        <v/>
      </c>
      <c r="E692">
        <v>2160584</v>
      </c>
      <c r="F692" t="s">
        <v>9</v>
      </c>
      <c r="G692" t="str">
        <f>"03251"</f>
        <v>03251</v>
      </c>
      <c r="H692" t="str">
        <f>""</f>
        <v/>
      </c>
      <c r="I692">
        <v>1</v>
      </c>
    </row>
    <row r="693" spans="1:9">
      <c r="A693">
        <v>2160588</v>
      </c>
      <c r="B693" t="s">
        <v>9</v>
      </c>
      <c r="C693" t="str">
        <f t="shared" si="35"/>
        <v>03259</v>
      </c>
      <c r="D693" t="str">
        <f>""</f>
        <v/>
      </c>
      <c r="E693">
        <v>2160586</v>
      </c>
      <c r="F693" t="s">
        <v>9</v>
      </c>
      <c r="G693" t="str">
        <f>"03257"</f>
        <v>03257</v>
      </c>
      <c r="H693" t="str">
        <f>""</f>
        <v/>
      </c>
      <c r="I693">
        <v>1</v>
      </c>
    </row>
    <row r="694" spans="1:9">
      <c r="A694">
        <v>2160588</v>
      </c>
      <c r="B694" t="s">
        <v>9</v>
      </c>
      <c r="C694" t="str">
        <f t="shared" si="35"/>
        <v>03259</v>
      </c>
      <c r="D694" t="str">
        <f>""</f>
        <v/>
      </c>
      <c r="E694">
        <v>2160587</v>
      </c>
      <c r="F694" t="s">
        <v>9</v>
      </c>
      <c r="G694" t="str">
        <f>"03258"</f>
        <v>03258</v>
      </c>
      <c r="H694" t="str">
        <f>""</f>
        <v/>
      </c>
      <c r="I694">
        <v>2</v>
      </c>
    </row>
    <row r="695" spans="1:9">
      <c r="A695">
        <v>2160604</v>
      </c>
      <c r="B695" t="s">
        <v>9</v>
      </c>
      <c r="C695" t="str">
        <f>"03284"</f>
        <v>03284</v>
      </c>
      <c r="D695" t="str">
        <f>""</f>
        <v/>
      </c>
      <c r="E695">
        <v>2159910</v>
      </c>
      <c r="F695" t="s">
        <v>9</v>
      </c>
      <c r="G695" t="str">
        <f>"02092"</f>
        <v>02092</v>
      </c>
      <c r="H695" t="str">
        <f>""</f>
        <v/>
      </c>
      <c r="I695">
        <v>2</v>
      </c>
    </row>
    <row r="696" spans="1:9">
      <c r="A696">
        <v>2160604</v>
      </c>
      <c r="B696" t="s">
        <v>9</v>
      </c>
      <c r="C696" t="str">
        <f>"03284"</f>
        <v>03284</v>
      </c>
      <c r="D696" t="str">
        <f>""</f>
        <v/>
      </c>
      <c r="E696">
        <v>2160248</v>
      </c>
      <c r="F696" t="s">
        <v>9</v>
      </c>
      <c r="G696" t="str">
        <f>"02582"</f>
        <v>02582</v>
      </c>
      <c r="H696" t="str">
        <f>""</f>
        <v/>
      </c>
      <c r="I696">
        <v>1</v>
      </c>
    </row>
    <row r="697" spans="1:9">
      <c r="A697">
        <v>2160604</v>
      </c>
      <c r="B697" t="s">
        <v>9</v>
      </c>
      <c r="C697" t="str">
        <f>"03284"</f>
        <v>03284</v>
      </c>
      <c r="D697" t="str">
        <f>""</f>
        <v/>
      </c>
      <c r="E697">
        <v>2162986</v>
      </c>
      <c r="F697" t="s">
        <v>9</v>
      </c>
      <c r="G697" t="str">
        <f>"07348"</f>
        <v>07348</v>
      </c>
      <c r="H697" t="str">
        <f>""</f>
        <v/>
      </c>
      <c r="I697">
        <v>1</v>
      </c>
    </row>
    <row r="698" spans="1:9">
      <c r="A698">
        <v>2160605</v>
      </c>
      <c r="B698" t="s">
        <v>9</v>
      </c>
      <c r="C698" t="str">
        <f>"03287"</f>
        <v>03287</v>
      </c>
      <c r="D698" t="str">
        <f>""</f>
        <v/>
      </c>
      <c r="E698">
        <v>2160248</v>
      </c>
      <c r="F698" t="s">
        <v>9</v>
      </c>
      <c r="G698" t="str">
        <f>"02582"</f>
        <v>02582</v>
      </c>
      <c r="H698" t="str">
        <f>""</f>
        <v/>
      </c>
      <c r="I698">
        <v>1</v>
      </c>
    </row>
    <row r="699" spans="1:9">
      <c r="A699">
        <v>2160605</v>
      </c>
      <c r="B699" t="s">
        <v>9</v>
      </c>
      <c r="C699" t="str">
        <f>"03287"</f>
        <v>03287</v>
      </c>
      <c r="D699" t="str">
        <f>""</f>
        <v/>
      </c>
      <c r="E699">
        <v>2160571</v>
      </c>
      <c r="F699" t="s">
        <v>9</v>
      </c>
      <c r="G699" t="str">
        <f>"03215"</f>
        <v>03215</v>
      </c>
      <c r="H699" t="str">
        <f>""</f>
        <v/>
      </c>
      <c r="I699">
        <v>1</v>
      </c>
    </row>
    <row r="700" spans="1:9">
      <c r="A700">
        <v>2160605</v>
      </c>
      <c r="B700" t="s">
        <v>9</v>
      </c>
      <c r="C700" t="str">
        <f>"03287"</f>
        <v>03287</v>
      </c>
      <c r="D700" t="str">
        <f>""</f>
        <v/>
      </c>
      <c r="E700">
        <v>2160606</v>
      </c>
      <c r="F700" t="s">
        <v>9</v>
      </c>
      <c r="G700" t="str">
        <f>"03288"</f>
        <v>03288</v>
      </c>
      <c r="H700" t="str">
        <f>""</f>
        <v/>
      </c>
      <c r="I700">
        <v>1</v>
      </c>
    </row>
    <row r="701" spans="1:9">
      <c r="A701">
        <v>2160605</v>
      </c>
      <c r="B701" t="s">
        <v>9</v>
      </c>
      <c r="C701" t="str">
        <f>"03287"</f>
        <v>03287</v>
      </c>
      <c r="D701" t="str">
        <f>""</f>
        <v/>
      </c>
      <c r="E701">
        <v>2186880</v>
      </c>
      <c r="F701" t="s">
        <v>9</v>
      </c>
      <c r="G701" t="str">
        <f>"38757"</f>
        <v>38757</v>
      </c>
      <c r="H701" t="str">
        <f>""</f>
        <v/>
      </c>
      <c r="I701">
        <v>1</v>
      </c>
    </row>
    <row r="702" spans="1:9">
      <c r="A702">
        <v>2160605</v>
      </c>
      <c r="B702" t="s">
        <v>9</v>
      </c>
      <c r="C702" t="str">
        <f>"03287"</f>
        <v>03287</v>
      </c>
      <c r="D702" t="str">
        <f>""</f>
        <v/>
      </c>
      <c r="E702">
        <v>2192993</v>
      </c>
      <c r="F702" t="s">
        <v>9</v>
      </c>
      <c r="G702" t="str">
        <f>"45643"</f>
        <v>45643</v>
      </c>
      <c r="H702" t="str">
        <f>""</f>
        <v/>
      </c>
      <c r="I702">
        <v>1</v>
      </c>
    </row>
    <row r="703" spans="1:9">
      <c r="A703">
        <v>2160607</v>
      </c>
      <c r="B703" t="s">
        <v>9</v>
      </c>
      <c r="C703" t="str">
        <f>"03289"</f>
        <v>03289</v>
      </c>
      <c r="D703" t="str">
        <f>""</f>
        <v/>
      </c>
      <c r="E703">
        <v>2160248</v>
      </c>
      <c r="F703" t="s">
        <v>9</v>
      </c>
      <c r="G703" t="str">
        <f>"02582"</f>
        <v>02582</v>
      </c>
      <c r="H703" t="str">
        <f>""</f>
        <v/>
      </c>
      <c r="I703">
        <v>1</v>
      </c>
    </row>
    <row r="704" spans="1:9">
      <c r="A704">
        <v>2160607</v>
      </c>
      <c r="B704" t="s">
        <v>9</v>
      </c>
      <c r="C704" t="str">
        <f>"03289"</f>
        <v>03289</v>
      </c>
      <c r="D704" t="str">
        <f>""</f>
        <v/>
      </c>
      <c r="E704">
        <v>2160571</v>
      </c>
      <c r="F704" t="s">
        <v>9</v>
      </c>
      <c r="G704" t="str">
        <f>"03215"</f>
        <v>03215</v>
      </c>
      <c r="H704" t="str">
        <f>""</f>
        <v/>
      </c>
      <c r="I704">
        <v>1</v>
      </c>
    </row>
    <row r="705" spans="1:9">
      <c r="A705">
        <v>2160607</v>
      </c>
      <c r="B705" t="s">
        <v>9</v>
      </c>
      <c r="C705" t="str">
        <f>"03289"</f>
        <v>03289</v>
      </c>
      <c r="D705" t="str">
        <f>""</f>
        <v/>
      </c>
      <c r="E705">
        <v>2160608</v>
      </c>
      <c r="F705" t="s">
        <v>9</v>
      </c>
      <c r="G705" t="str">
        <f>"03290"</f>
        <v>03290</v>
      </c>
      <c r="H705" t="str">
        <f>""</f>
        <v/>
      </c>
      <c r="I705">
        <v>1</v>
      </c>
    </row>
    <row r="706" spans="1:9">
      <c r="A706">
        <v>2160607</v>
      </c>
      <c r="B706" t="s">
        <v>9</v>
      </c>
      <c r="C706" t="str">
        <f>"03289"</f>
        <v>03289</v>
      </c>
      <c r="D706" t="str">
        <f>""</f>
        <v/>
      </c>
      <c r="E706">
        <v>2186880</v>
      </c>
      <c r="F706" t="s">
        <v>9</v>
      </c>
      <c r="G706" t="str">
        <f>"38757"</f>
        <v>38757</v>
      </c>
      <c r="H706" t="str">
        <f>""</f>
        <v/>
      </c>
      <c r="I706">
        <v>1</v>
      </c>
    </row>
    <row r="707" spans="1:9">
      <c r="A707">
        <v>2160607</v>
      </c>
      <c r="B707" t="s">
        <v>9</v>
      </c>
      <c r="C707" t="str">
        <f>"03289"</f>
        <v>03289</v>
      </c>
      <c r="D707" t="str">
        <f>""</f>
        <v/>
      </c>
      <c r="E707">
        <v>2192991</v>
      </c>
      <c r="F707" t="s">
        <v>9</v>
      </c>
      <c r="G707" t="str">
        <f>"45641"</f>
        <v>45641</v>
      </c>
      <c r="H707" t="str">
        <f>""</f>
        <v/>
      </c>
      <c r="I707">
        <v>1</v>
      </c>
    </row>
    <row r="708" spans="1:9">
      <c r="A708">
        <v>2160609</v>
      </c>
      <c r="B708" t="s">
        <v>9</v>
      </c>
      <c r="C708" t="str">
        <f>"03291"</f>
        <v>03291</v>
      </c>
      <c r="D708" t="str">
        <f>""</f>
        <v/>
      </c>
      <c r="E708">
        <v>2160248</v>
      </c>
      <c r="F708" t="s">
        <v>9</v>
      </c>
      <c r="G708" t="str">
        <f>"02582"</f>
        <v>02582</v>
      </c>
      <c r="H708" t="str">
        <f>""</f>
        <v/>
      </c>
      <c r="I708">
        <v>1</v>
      </c>
    </row>
    <row r="709" spans="1:9">
      <c r="A709">
        <v>2160609</v>
      </c>
      <c r="B709" t="s">
        <v>9</v>
      </c>
      <c r="C709" t="str">
        <f>"03291"</f>
        <v>03291</v>
      </c>
      <c r="D709" t="str">
        <f>""</f>
        <v/>
      </c>
      <c r="E709">
        <v>2160571</v>
      </c>
      <c r="F709" t="s">
        <v>9</v>
      </c>
      <c r="G709" t="str">
        <f>"03215"</f>
        <v>03215</v>
      </c>
      <c r="H709" t="str">
        <f>""</f>
        <v/>
      </c>
      <c r="I709">
        <v>1</v>
      </c>
    </row>
    <row r="710" spans="1:9">
      <c r="A710">
        <v>2160609</v>
      </c>
      <c r="B710" t="s">
        <v>9</v>
      </c>
      <c r="C710" t="str">
        <f>"03291"</f>
        <v>03291</v>
      </c>
      <c r="D710" t="str">
        <f>""</f>
        <v/>
      </c>
      <c r="E710">
        <v>2160610</v>
      </c>
      <c r="F710" t="s">
        <v>9</v>
      </c>
      <c r="G710" t="str">
        <f>"03292"</f>
        <v>03292</v>
      </c>
      <c r="H710" t="str">
        <f>""</f>
        <v/>
      </c>
      <c r="I710">
        <v>1</v>
      </c>
    </row>
    <row r="711" spans="1:9">
      <c r="A711">
        <v>2160609</v>
      </c>
      <c r="B711" t="s">
        <v>9</v>
      </c>
      <c r="C711" t="str">
        <f>"03291"</f>
        <v>03291</v>
      </c>
      <c r="D711" t="str">
        <f>""</f>
        <v/>
      </c>
      <c r="E711">
        <v>2186880</v>
      </c>
      <c r="F711" t="s">
        <v>9</v>
      </c>
      <c r="G711" t="str">
        <f>"38757"</f>
        <v>38757</v>
      </c>
      <c r="H711" t="str">
        <f>""</f>
        <v/>
      </c>
      <c r="I711">
        <v>1</v>
      </c>
    </row>
    <row r="712" spans="1:9">
      <c r="A712">
        <v>2160609</v>
      </c>
      <c r="B712" t="s">
        <v>9</v>
      </c>
      <c r="C712" t="str">
        <f>"03291"</f>
        <v>03291</v>
      </c>
      <c r="D712" t="str">
        <f>""</f>
        <v/>
      </c>
      <c r="E712">
        <v>2192991</v>
      </c>
      <c r="F712" t="s">
        <v>9</v>
      </c>
      <c r="G712" t="str">
        <f>"45641"</f>
        <v>45641</v>
      </c>
      <c r="H712" t="str">
        <f>""</f>
        <v/>
      </c>
      <c r="I712">
        <v>1</v>
      </c>
    </row>
    <row r="713" spans="1:9">
      <c r="A713">
        <v>2160616</v>
      </c>
      <c r="B713" t="s">
        <v>9</v>
      </c>
      <c r="C713" t="str">
        <f>"03303"</f>
        <v>03303</v>
      </c>
      <c r="D713" t="str">
        <f>""</f>
        <v/>
      </c>
      <c r="E713">
        <v>2160248</v>
      </c>
      <c r="F713" t="s">
        <v>9</v>
      </c>
      <c r="G713" t="str">
        <f>"02582"</f>
        <v>02582</v>
      </c>
      <c r="H713" t="str">
        <f>""</f>
        <v/>
      </c>
      <c r="I713">
        <v>1</v>
      </c>
    </row>
    <row r="714" spans="1:9">
      <c r="A714">
        <v>2160616</v>
      </c>
      <c r="B714" t="s">
        <v>9</v>
      </c>
      <c r="C714" t="str">
        <f>"03303"</f>
        <v>03303</v>
      </c>
      <c r="D714" t="str">
        <f>""</f>
        <v/>
      </c>
      <c r="E714">
        <v>2160617</v>
      </c>
      <c r="F714" t="s">
        <v>9</v>
      </c>
      <c r="G714" t="str">
        <f>"03304"</f>
        <v>03304</v>
      </c>
      <c r="H714" t="str">
        <f>""</f>
        <v/>
      </c>
      <c r="I714">
        <v>1</v>
      </c>
    </row>
    <row r="715" spans="1:9">
      <c r="A715">
        <v>2160616</v>
      </c>
      <c r="B715" t="s">
        <v>9</v>
      </c>
      <c r="C715" t="str">
        <f>"03303"</f>
        <v>03303</v>
      </c>
      <c r="D715" t="str">
        <f>""</f>
        <v/>
      </c>
      <c r="E715">
        <v>2160633</v>
      </c>
      <c r="F715" t="s">
        <v>9</v>
      </c>
      <c r="G715" t="str">
        <f>"03326"</f>
        <v>03326</v>
      </c>
      <c r="H715" t="str">
        <f>""</f>
        <v/>
      </c>
      <c r="I715">
        <v>1</v>
      </c>
    </row>
    <row r="716" spans="1:9">
      <c r="A716">
        <v>2160616</v>
      </c>
      <c r="B716" t="s">
        <v>9</v>
      </c>
      <c r="C716" t="str">
        <f>"03303"</f>
        <v>03303</v>
      </c>
      <c r="D716" t="str">
        <f>""</f>
        <v/>
      </c>
      <c r="E716">
        <v>2160634</v>
      </c>
      <c r="F716" t="s">
        <v>9</v>
      </c>
      <c r="G716" t="str">
        <f>"03327"</f>
        <v>03327</v>
      </c>
      <c r="H716" t="str">
        <f>""</f>
        <v/>
      </c>
      <c r="I716">
        <v>1</v>
      </c>
    </row>
    <row r="717" spans="1:9">
      <c r="A717">
        <v>2160618</v>
      </c>
      <c r="B717" t="s">
        <v>9</v>
      </c>
      <c r="C717" t="str">
        <f>"03307"</f>
        <v>03307</v>
      </c>
      <c r="D717" t="str">
        <f>""</f>
        <v/>
      </c>
      <c r="E717">
        <v>2160248</v>
      </c>
      <c r="F717" t="s">
        <v>9</v>
      </c>
      <c r="G717" t="str">
        <f>"02582"</f>
        <v>02582</v>
      </c>
      <c r="H717" t="str">
        <f>""</f>
        <v/>
      </c>
      <c r="I717">
        <v>1</v>
      </c>
    </row>
    <row r="718" spans="1:9">
      <c r="A718">
        <v>2160618</v>
      </c>
      <c r="B718" t="s">
        <v>9</v>
      </c>
      <c r="C718" t="str">
        <f>"03307"</f>
        <v>03307</v>
      </c>
      <c r="D718" t="str">
        <f>""</f>
        <v/>
      </c>
      <c r="E718">
        <v>2160619</v>
      </c>
      <c r="F718" t="s">
        <v>9</v>
      </c>
      <c r="G718" t="str">
        <f>"03308"</f>
        <v>03308</v>
      </c>
      <c r="H718" t="str">
        <f>""</f>
        <v/>
      </c>
      <c r="I718">
        <v>1</v>
      </c>
    </row>
    <row r="719" spans="1:9">
      <c r="A719">
        <v>2160618</v>
      </c>
      <c r="B719" t="s">
        <v>9</v>
      </c>
      <c r="C719" t="str">
        <f>"03307"</f>
        <v>03307</v>
      </c>
      <c r="D719" t="str">
        <f>""</f>
        <v/>
      </c>
      <c r="E719">
        <v>2160633</v>
      </c>
      <c r="F719" t="s">
        <v>9</v>
      </c>
      <c r="G719" t="str">
        <f>"03326"</f>
        <v>03326</v>
      </c>
      <c r="H719" t="str">
        <f>""</f>
        <v/>
      </c>
      <c r="I719">
        <v>1</v>
      </c>
    </row>
    <row r="720" spans="1:9">
      <c r="A720">
        <v>2160618</v>
      </c>
      <c r="B720" t="s">
        <v>9</v>
      </c>
      <c r="C720" t="str">
        <f>"03307"</f>
        <v>03307</v>
      </c>
      <c r="D720" t="str">
        <f>""</f>
        <v/>
      </c>
      <c r="E720">
        <v>2160634</v>
      </c>
      <c r="F720" t="s">
        <v>9</v>
      </c>
      <c r="G720" t="str">
        <f>"03327"</f>
        <v>03327</v>
      </c>
      <c r="H720" t="str">
        <f>""</f>
        <v/>
      </c>
      <c r="I720">
        <v>1</v>
      </c>
    </row>
    <row r="721" spans="1:9">
      <c r="A721">
        <v>2160620</v>
      </c>
      <c r="B721" t="s">
        <v>9</v>
      </c>
      <c r="C721" t="str">
        <f>"03309"</f>
        <v>03309</v>
      </c>
      <c r="D721" t="str">
        <f>""</f>
        <v/>
      </c>
      <c r="E721">
        <v>2160248</v>
      </c>
      <c r="F721" t="s">
        <v>9</v>
      </c>
      <c r="G721" t="str">
        <f>"02582"</f>
        <v>02582</v>
      </c>
      <c r="H721" t="str">
        <f>""</f>
        <v/>
      </c>
      <c r="I721">
        <v>1</v>
      </c>
    </row>
    <row r="722" spans="1:9">
      <c r="A722">
        <v>2160620</v>
      </c>
      <c r="B722" t="s">
        <v>9</v>
      </c>
      <c r="C722" t="str">
        <f>"03309"</f>
        <v>03309</v>
      </c>
      <c r="D722" t="str">
        <f>""</f>
        <v/>
      </c>
      <c r="E722">
        <v>2160621</v>
      </c>
      <c r="F722" t="s">
        <v>9</v>
      </c>
      <c r="G722" t="str">
        <f>"03310"</f>
        <v>03310</v>
      </c>
      <c r="H722" t="str">
        <f>""</f>
        <v/>
      </c>
      <c r="I722">
        <v>1</v>
      </c>
    </row>
    <row r="723" spans="1:9">
      <c r="A723">
        <v>2160620</v>
      </c>
      <c r="B723" t="s">
        <v>9</v>
      </c>
      <c r="C723" t="str">
        <f>"03309"</f>
        <v>03309</v>
      </c>
      <c r="D723" t="str">
        <f>""</f>
        <v/>
      </c>
      <c r="E723">
        <v>2160633</v>
      </c>
      <c r="F723" t="s">
        <v>9</v>
      </c>
      <c r="G723" t="str">
        <f>"03326"</f>
        <v>03326</v>
      </c>
      <c r="H723" t="str">
        <f>""</f>
        <v/>
      </c>
      <c r="I723">
        <v>1</v>
      </c>
    </row>
    <row r="724" spans="1:9">
      <c r="A724">
        <v>2160620</v>
      </c>
      <c r="B724" t="s">
        <v>9</v>
      </c>
      <c r="C724" t="str">
        <f>"03309"</f>
        <v>03309</v>
      </c>
      <c r="D724" t="str">
        <f>""</f>
        <v/>
      </c>
      <c r="E724">
        <v>2160634</v>
      </c>
      <c r="F724" t="s">
        <v>9</v>
      </c>
      <c r="G724" t="str">
        <f>"03327"</f>
        <v>03327</v>
      </c>
      <c r="H724" t="str">
        <f>""</f>
        <v/>
      </c>
      <c r="I724">
        <v>1</v>
      </c>
    </row>
    <row r="725" spans="1:9">
      <c r="A725">
        <v>2160622</v>
      </c>
      <c r="B725" t="s">
        <v>9</v>
      </c>
      <c r="C725" t="str">
        <f>"03311"</f>
        <v>03311</v>
      </c>
      <c r="D725" t="str">
        <f>""</f>
        <v/>
      </c>
      <c r="E725">
        <v>2160248</v>
      </c>
      <c r="F725" t="s">
        <v>9</v>
      </c>
      <c r="G725" t="str">
        <f>"02582"</f>
        <v>02582</v>
      </c>
      <c r="H725" t="str">
        <f>""</f>
        <v/>
      </c>
      <c r="I725">
        <v>1</v>
      </c>
    </row>
    <row r="726" spans="1:9">
      <c r="A726">
        <v>2160622</v>
      </c>
      <c r="B726" t="s">
        <v>9</v>
      </c>
      <c r="C726" t="str">
        <f>"03311"</f>
        <v>03311</v>
      </c>
      <c r="D726" t="str">
        <f>""</f>
        <v/>
      </c>
      <c r="E726">
        <v>2160623</v>
      </c>
      <c r="F726" t="s">
        <v>9</v>
      </c>
      <c r="G726" t="str">
        <f>"03312"</f>
        <v>03312</v>
      </c>
      <c r="H726" t="str">
        <f>""</f>
        <v/>
      </c>
      <c r="I726">
        <v>1</v>
      </c>
    </row>
    <row r="727" spans="1:9">
      <c r="A727">
        <v>2160622</v>
      </c>
      <c r="B727" t="s">
        <v>9</v>
      </c>
      <c r="C727" t="str">
        <f>"03311"</f>
        <v>03311</v>
      </c>
      <c r="D727" t="str">
        <f>""</f>
        <v/>
      </c>
      <c r="E727">
        <v>2186880</v>
      </c>
      <c r="F727" t="s">
        <v>9</v>
      </c>
      <c r="G727" t="str">
        <f>"38757"</f>
        <v>38757</v>
      </c>
      <c r="H727" t="str">
        <f>""</f>
        <v/>
      </c>
      <c r="I727">
        <v>1</v>
      </c>
    </row>
    <row r="728" spans="1:9">
      <c r="A728">
        <v>2160622</v>
      </c>
      <c r="B728" t="s">
        <v>9</v>
      </c>
      <c r="C728" t="str">
        <f>"03311"</f>
        <v>03311</v>
      </c>
      <c r="D728" t="str">
        <f>""</f>
        <v/>
      </c>
      <c r="E728">
        <v>2186886</v>
      </c>
      <c r="F728" t="s">
        <v>9</v>
      </c>
      <c r="G728" t="str">
        <f>"38763"</f>
        <v>38763</v>
      </c>
      <c r="H728" t="str">
        <f>""</f>
        <v/>
      </c>
      <c r="I728">
        <v>1</v>
      </c>
    </row>
    <row r="729" spans="1:9">
      <c r="A729">
        <v>2160624</v>
      </c>
      <c r="B729" t="s">
        <v>9</v>
      </c>
      <c r="C729" t="str">
        <f>"03314"</f>
        <v>03314</v>
      </c>
      <c r="D729" t="str">
        <f>""</f>
        <v/>
      </c>
      <c r="E729">
        <v>2160248</v>
      </c>
      <c r="F729" t="s">
        <v>9</v>
      </c>
      <c r="G729" t="str">
        <f>"02582"</f>
        <v>02582</v>
      </c>
      <c r="H729" t="str">
        <f>""</f>
        <v/>
      </c>
      <c r="I729">
        <v>1</v>
      </c>
    </row>
    <row r="730" spans="1:9">
      <c r="A730">
        <v>2160624</v>
      </c>
      <c r="B730" t="s">
        <v>9</v>
      </c>
      <c r="C730" t="str">
        <f>"03314"</f>
        <v>03314</v>
      </c>
      <c r="D730" t="str">
        <f>""</f>
        <v/>
      </c>
      <c r="E730">
        <v>2160458</v>
      </c>
      <c r="F730" t="s">
        <v>9</v>
      </c>
      <c r="G730" t="str">
        <f>"03004"</f>
        <v>03004</v>
      </c>
      <c r="H730" t="str">
        <f>""</f>
        <v/>
      </c>
      <c r="I730">
        <v>6</v>
      </c>
    </row>
    <row r="731" spans="1:9">
      <c r="A731">
        <v>2160624</v>
      </c>
      <c r="B731" t="s">
        <v>9</v>
      </c>
      <c r="C731" t="str">
        <f>"03314"</f>
        <v>03314</v>
      </c>
      <c r="D731" t="str">
        <f>""</f>
        <v/>
      </c>
      <c r="E731">
        <v>2161816</v>
      </c>
      <c r="F731" t="s">
        <v>9</v>
      </c>
      <c r="G731" t="str">
        <f>"05336"</f>
        <v>05336</v>
      </c>
      <c r="H731" t="str">
        <f>""</f>
        <v/>
      </c>
      <c r="I731">
        <v>1</v>
      </c>
    </row>
    <row r="732" spans="1:9">
      <c r="A732">
        <v>2160624</v>
      </c>
      <c r="B732" t="s">
        <v>9</v>
      </c>
      <c r="C732" t="str">
        <f>"03314"</f>
        <v>03314</v>
      </c>
      <c r="D732" t="str">
        <f>""</f>
        <v/>
      </c>
      <c r="E732">
        <v>2162936</v>
      </c>
      <c r="F732" t="s">
        <v>9</v>
      </c>
      <c r="G732" t="str">
        <f>"07253"</f>
        <v>07253</v>
      </c>
      <c r="H732" t="str">
        <f>""</f>
        <v/>
      </c>
      <c r="I732">
        <v>1</v>
      </c>
    </row>
    <row r="733" spans="1:9">
      <c r="A733">
        <v>2160624</v>
      </c>
      <c r="B733" t="s">
        <v>9</v>
      </c>
      <c r="C733" t="str">
        <f>"03314"</f>
        <v>03314</v>
      </c>
      <c r="D733" t="str">
        <f>""</f>
        <v/>
      </c>
      <c r="E733">
        <v>2170727</v>
      </c>
      <c r="F733" t="s">
        <v>9</v>
      </c>
      <c r="G733" t="str">
        <f>"19159"</f>
        <v>19159</v>
      </c>
      <c r="H733" t="str">
        <f>""</f>
        <v/>
      </c>
      <c r="I733">
        <v>1</v>
      </c>
    </row>
    <row r="734" spans="1:9">
      <c r="A734">
        <v>2160625</v>
      </c>
      <c r="B734" t="s">
        <v>9</v>
      </c>
      <c r="C734" t="str">
        <f t="shared" ref="C734:C740" si="36">"03315"</f>
        <v>03315</v>
      </c>
      <c r="D734" t="str">
        <f>""</f>
        <v/>
      </c>
      <c r="E734">
        <v>2159960</v>
      </c>
      <c r="F734" t="s">
        <v>9</v>
      </c>
      <c r="G734" t="str">
        <f>"02160"</f>
        <v>02160</v>
      </c>
      <c r="H734" t="str">
        <f>""</f>
        <v/>
      </c>
      <c r="I734">
        <v>1</v>
      </c>
    </row>
    <row r="735" spans="1:9">
      <c r="A735">
        <v>2160625</v>
      </c>
      <c r="B735" t="s">
        <v>9</v>
      </c>
      <c r="C735" t="str">
        <f t="shared" si="36"/>
        <v>03315</v>
      </c>
      <c r="D735" t="str">
        <f>""</f>
        <v/>
      </c>
      <c r="E735">
        <v>2160458</v>
      </c>
      <c r="F735" t="s">
        <v>9</v>
      </c>
      <c r="G735" t="str">
        <f>"03004"</f>
        <v>03004</v>
      </c>
      <c r="H735" t="str">
        <f>""</f>
        <v/>
      </c>
      <c r="I735">
        <v>6</v>
      </c>
    </row>
    <row r="736" spans="1:9">
      <c r="A736">
        <v>2160625</v>
      </c>
      <c r="B736" t="s">
        <v>9</v>
      </c>
      <c r="C736" t="str">
        <f t="shared" si="36"/>
        <v>03315</v>
      </c>
      <c r="D736" t="str">
        <f>""</f>
        <v/>
      </c>
      <c r="E736">
        <v>2160642</v>
      </c>
      <c r="F736" t="s">
        <v>9</v>
      </c>
      <c r="G736" t="str">
        <f>"03335"</f>
        <v>03335</v>
      </c>
      <c r="H736" t="str">
        <f>""</f>
        <v/>
      </c>
      <c r="I736">
        <v>1</v>
      </c>
    </row>
    <row r="737" spans="1:9">
      <c r="A737">
        <v>2160625</v>
      </c>
      <c r="B737" t="s">
        <v>9</v>
      </c>
      <c r="C737" t="str">
        <f t="shared" si="36"/>
        <v>03315</v>
      </c>
      <c r="D737" t="str">
        <f>""</f>
        <v/>
      </c>
      <c r="E737">
        <v>2160643</v>
      </c>
      <c r="F737" t="s">
        <v>9</v>
      </c>
      <c r="G737" t="str">
        <f>"03336"</f>
        <v>03336</v>
      </c>
      <c r="H737" t="str">
        <f>""</f>
        <v/>
      </c>
      <c r="I737">
        <v>1</v>
      </c>
    </row>
    <row r="738" spans="1:9">
      <c r="A738">
        <v>2160625</v>
      </c>
      <c r="B738" t="s">
        <v>9</v>
      </c>
      <c r="C738" t="str">
        <f t="shared" si="36"/>
        <v>03315</v>
      </c>
      <c r="D738" t="str">
        <f>""</f>
        <v/>
      </c>
      <c r="E738">
        <v>2160820</v>
      </c>
      <c r="F738" t="s">
        <v>9</v>
      </c>
      <c r="G738" t="str">
        <f>"03630"</f>
        <v>03630</v>
      </c>
      <c r="H738" t="str">
        <f>""</f>
        <v/>
      </c>
      <c r="I738">
        <v>1</v>
      </c>
    </row>
    <row r="739" spans="1:9">
      <c r="A739">
        <v>2160625</v>
      </c>
      <c r="B739" t="s">
        <v>9</v>
      </c>
      <c r="C739" t="str">
        <f t="shared" si="36"/>
        <v>03315</v>
      </c>
      <c r="D739" t="str">
        <f>""</f>
        <v/>
      </c>
      <c r="E739">
        <v>2161757</v>
      </c>
      <c r="F739" t="s">
        <v>9</v>
      </c>
      <c r="G739" t="str">
        <f>"05238"</f>
        <v>05238</v>
      </c>
      <c r="H739" t="str">
        <f>""</f>
        <v/>
      </c>
      <c r="I739">
        <v>1</v>
      </c>
    </row>
    <row r="740" spans="1:9">
      <c r="A740">
        <v>2160625</v>
      </c>
      <c r="B740" t="s">
        <v>9</v>
      </c>
      <c r="C740" t="str">
        <f t="shared" si="36"/>
        <v>03315</v>
      </c>
      <c r="D740" t="str">
        <f>""</f>
        <v/>
      </c>
      <c r="E740">
        <v>2161758</v>
      </c>
      <c r="F740" t="s">
        <v>9</v>
      </c>
      <c r="G740" t="str">
        <f>"05239"</f>
        <v>05239</v>
      </c>
      <c r="H740" t="str">
        <f>""</f>
        <v/>
      </c>
      <c r="I740">
        <v>1</v>
      </c>
    </row>
    <row r="741" spans="1:9">
      <c r="A741">
        <v>2160626</v>
      </c>
      <c r="B741" t="s">
        <v>9</v>
      </c>
      <c r="C741" t="str">
        <f>"03318"</f>
        <v>03318</v>
      </c>
      <c r="D741" t="str">
        <f>""</f>
        <v/>
      </c>
      <c r="E741">
        <v>2160248</v>
      </c>
      <c r="F741" t="s">
        <v>9</v>
      </c>
      <c r="G741" t="str">
        <f>"02582"</f>
        <v>02582</v>
      </c>
      <c r="H741" t="str">
        <f>""</f>
        <v/>
      </c>
      <c r="I741">
        <v>1</v>
      </c>
    </row>
    <row r="742" spans="1:9">
      <c r="A742">
        <v>2160626</v>
      </c>
      <c r="B742" t="s">
        <v>9</v>
      </c>
      <c r="C742" t="str">
        <f>"03318"</f>
        <v>03318</v>
      </c>
      <c r="D742" t="str">
        <f>""</f>
        <v/>
      </c>
      <c r="E742">
        <v>2160627</v>
      </c>
      <c r="F742" t="s">
        <v>9</v>
      </c>
      <c r="G742" t="str">
        <f>"03319"</f>
        <v>03319</v>
      </c>
      <c r="H742" t="str">
        <f>""</f>
        <v/>
      </c>
      <c r="I742">
        <v>1</v>
      </c>
    </row>
    <row r="743" spans="1:9">
      <c r="A743">
        <v>2160626</v>
      </c>
      <c r="B743" t="s">
        <v>9</v>
      </c>
      <c r="C743" t="str">
        <f>"03318"</f>
        <v>03318</v>
      </c>
      <c r="D743" t="str">
        <f>""</f>
        <v/>
      </c>
      <c r="E743">
        <v>2160652</v>
      </c>
      <c r="F743" t="s">
        <v>9</v>
      </c>
      <c r="G743" t="str">
        <f>"03346"</f>
        <v>03346</v>
      </c>
      <c r="H743" t="str">
        <f>""</f>
        <v/>
      </c>
      <c r="I743">
        <v>1</v>
      </c>
    </row>
    <row r="744" spans="1:9">
      <c r="A744">
        <v>2160629</v>
      </c>
      <c r="B744" t="s">
        <v>9</v>
      </c>
      <c r="C744" t="str">
        <f>"03321"</f>
        <v>03321</v>
      </c>
      <c r="D744" t="str">
        <f>""</f>
        <v/>
      </c>
      <c r="E744">
        <v>2160248</v>
      </c>
      <c r="F744" t="s">
        <v>9</v>
      </c>
      <c r="G744" t="str">
        <f>"02582"</f>
        <v>02582</v>
      </c>
      <c r="H744" t="str">
        <f>""</f>
        <v/>
      </c>
      <c r="I744">
        <v>1</v>
      </c>
    </row>
    <row r="745" spans="1:9">
      <c r="A745">
        <v>2160629</v>
      </c>
      <c r="B745" t="s">
        <v>9</v>
      </c>
      <c r="C745" t="str">
        <f>"03321"</f>
        <v>03321</v>
      </c>
      <c r="D745" t="str">
        <f>""</f>
        <v/>
      </c>
      <c r="E745">
        <v>2160628</v>
      </c>
      <c r="F745" t="s">
        <v>9</v>
      </c>
      <c r="G745" t="str">
        <f>"03320"</f>
        <v>03320</v>
      </c>
      <c r="H745" t="str">
        <f>""</f>
        <v/>
      </c>
      <c r="I745">
        <v>1</v>
      </c>
    </row>
    <row r="746" spans="1:9">
      <c r="A746">
        <v>2160629</v>
      </c>
      <c r="B746" t="s">
        <v>9</v>
      </c>
      <c r="C746" t="str">
        <f>"03321"</f>
        <v>03321</v>
      </c>
      <c r="D746" t="str">
        <f>""</f>
        <v/>
      </c>
      <c r="E746">
        <v>2186885</v>
      </c>
      <c r="F746" t="s">
        <v>9</v>
      </c>
      <c r="G746" t="str">
        <f>"38762"</f>
        <v>38762</v>
      </c>
      <c r="H746" t="str">
        <f>""</f>
        <v/>
      </c>
      <c r="I746">
        <v>2</v>
      </c>
    </row>
    <row r="747" spans="1:9">
      <c r="A747">
        <v>2160635</v>
      </c>
      <c r="B747" t="s">
        <v>9</v>
      </c>
      <c r="C747" t="str">
        <f t="shared" ref="C747:C753" si="37">"03328"</f>
        <v>03328</v>
      </c>
      <c r="D747" t="str">
        <f>""</f>
        <v/>
      </c>
      <c r="E747">
        <v>2159960</v>
      </c>
      <c r="F747" t="s">
        <v>9</v>
      </c>
      <c r="G747" t="str">
        <f>"02160"</f>
        <v>02160</v>
      </c>
      <c r="H747" t="str">
        <f>""</f>
        <v/>
      </c>
      <c r="I747">
        <v>1</v>
      </c>
    </row>
    <row r="748" spans="1:9">
      <c r="A748">
        <v>2160635</v>
      </c>
      <c r="B748" t="s">
        <v>9</v>
      </c>
      <c r="C748" t="str">
        <f t="shared" si="37"/>
        <v>03328</v>
      </c>
      <c r="D748" t="str">
        <f>""</f>
        <v/>
      </c>
      <c r="E748">
        <v>2160458</v>
      </c>
      <c r="F748" t="s">
        <v>9</v>
      </c>
      <c r="G748" t="str">
        <f>"03004"</f>
        <v>03004</v>
      </c>
      <c r="H748" t="str">
        <f>""</f>
        <v/>
      </c>
      <c r="I748">
        <v>6</v>
      </c>
    </row>
    <row r="749" spans="1:9">
      <c r="A749">
        <v>2160635</v>
      </c>
      <c r="B749" t="s">
        <v>9</v>
      </c>
      <c r="C749" t="str">
        <f t="shared" si="37"/>
        <v>03328</v>
      </c>
      <c r="D749" t="str">
        <f>""</f>
        <v/>
      </c>
      <c r="E749">
        <v>2160642</v>
      </c>
      <c r="F749" t="s">
        <v>9</v>
      </c>
      <c r="G749" t="str">
        <f>"03335"</f>
        <v>03335</v>
      </c>
      <c r="H749" t="str">
        <f>""</f>
        <v/>
      </c>
      <c r="I749">
        <v>1</v>
      </c>
    </row>
    <row r="750" spans="1:9">
      <c r="A750">
        <v>2160635</v>
      </c>
      <c r="B750" t="s">
        <v>9</v>
      </c>
      <c r="C750" t="str">
        <f t="shared" si="37"/>
        <v>03328</v>
      </c>
      <c r="D750" t="str">
        <f>""</f>
        <v/>
      </c>
      <c r="E750">
        <v>2160643</v>
      </c>
      <c r="F750" t="s">
        <v>9</v>
      </c>
      <c r="G750" t="str">
        <f>"03336"</f>
        <v>03336</v>
      </c>
      <c r="H750" t="str">
        <f>""</f>
        <v/>
      </c>
      <c r="I750">
        <v>1</v>
      </c>
    </row>
    <row r="751" spans="1:9">
      <c r="A751">
        <v>2160635</v>
      </c>
      <c r="B751" t="s">
        <v>9</v>
      </c>
      <c r="C751" t="str">
        <f t="shared" si="37"/>
        <v>03328</v>
      </c>
      <c r="D751" t="str">
        <f>""</f>
        <v/>
      </c>
      <c r="E751">
        <v>2160820</v>
      </c>
      <c r="F751" t="s">
        <v>9</v>
      </c>
      <c r="G751" t="str">
        <f>"03630"</f>
        <v>03630</v>
      </c>
      <c r="H751" t="str">
        <f>""</f>
        <v/>
      </c>
      <c r="I751">
        <v>1</v>
      </c>
    </row>
    <row r="752" spans="1:9">
      <c r="A752">
        <v>2160635</v>
      </c>
      <c r="B752" t="s">
        <v>9</v>
      </c>
      <c r="C752" t="str">
        <f t="shared" si="37"/>
        <v>03328</v>
      </c>
      <c r="D752" t="str">
        <f>""</f>
        <v/>
      </c>
      <c r="E752">
        <v>2161757</v>
      </c>
      <c r="F752" t="s">
        <v>9</v>
      </c>
      <c r="G752" t="str">
        <f>"05238"</f>
        <v>05238</v>
      </c>
      <c r="H752" t="str">
        <f>""</f>
        <v/>
      </c>
      <c r="I752">
        <v>1</v>
      </c>
    </row>
    <row r="753" spans="1:9">
      <c r="A753">
        <v>2160635</v>
      </c>
      <c r="B753" t="s">
        <v>9</v>
      </c>
      <c r="C753" t="str">
        <f t="shared" si="37"/>
        <v>03328</v>
      </c>
      <c r="D753" t="str">
        <f>""</f>
        <v/>
      </c>
      <c r="E753">
        <v>2161759</v>
      </c>
      <c r="F753" t="s">
        <v>9</v>
      </c>
      <c r="G753" t="str">
        <f>"05240"</f>
        <v>05240</v>
      </c>
      <c r="H753" t="str">
        <f>""</f>
        <v/>
      </c>
      <c r="I753">
        <v>1</v>
      </c>
    </row>
    <row r="754" spans="1:9">
      <c r="A754">
        <v>2160639</v>
      </c>
      <c r="B754" t="s">
        <v>9</v>
      </c>
      <c r="C754" t="str">
        <f>"03332"</f>
        <v>03332</v>
      </c>
      <c r="D754" t="str">
        <f>""</f>
        <v/>
      </c>
      <c r="E754">
        <v>2160226</v>
      </c>
      <c r="F754" t="s">
        <v>9</v>
      </c>
      <c r="G754" t="str">
        <f>"02557"</f>
        <v>02557</v>
      </c>
      <c r="H754" t="str">
        <f>""</f>
        <v/>
      </c>
      <c r="I754">
        <v>1</v>
      </c>
    </row>
    <row r="755" spans="1:9">
      <c r="A755">
        <v>2160639</v>
      </c>
      <c r="B755" t="s">
        <v>9</v>
      </c>
      <c r="C755" t="str">
        <f>"03332"</f>
        <v>03332</v>
      </c>
      <c r="D755" t="str">
        <f>""</f>
        <v/>
      </c>
      <c r="E755">
        <v>2163599</v>
      </c>
      <c r="F755" t="s">
        <v>9</v>
      </c>
      <c r="G755" t="str">
        <f>"08384"</f>
        <v>08384</v>
      </c>
      <c r="H755" t="str">
        <f>""</f>
        <v/>
      </c>
      <c r="I755">
        <v>1</v>
      </c>
    </row>
    <row r="756" spans="1:9">
      <c r="A756">
        <v>2160647</v>
      </c>
      <c r="B756" t="s">
        <v>9</v>
      </c>
      <c r="C756" t="str">
        <f>"03341"</f>
        <v>03341</v>
      </c>
      <c r="D756" t="str">
        <f>""</f>
        <v/>
      </c>
      <c r="E756">
        <v>2159752</v>
      </c>
      <c r="F756" t="s">
        <v>9</v>
      </c>
      <c r="G756" t="str">
        <f>"01874"</f>
        <v>01874</v>
      </c>
      <c r="H756" t="str">
        <f>""</f>
        <v/>
      </c>
      <c r="I756">
        <v>1</v>
      </c>
    </row>
    <row r="757" spans="1:9">
      <c r="A757">
        <v>2160647</v>
      </c>
      <c r="B757" t="s">
        <v>9</v>
      </c>
      <c r="C757" t="str">
        <f>"03341"</f>
        <v>03341</v>
      </c>
      <c r="D757" t="str">
        <f>""</f>
        <v/>
      </c>
      <c r="E757">
        <v>2159886</v>
      </c>
      <c r="F757" t="s">
        <v>9</v>
      </c>
      <c r="G757" t="str">
        <f>"02063"</f>
        <v>02063</v>
      </c>
      <c r="H757" t="str">
        <f>""</f>
        <v/>
      </c>
      <c r="I757">
        <v>1</v>
      </c>
    </row>
    <row r="758" spans="1:9">
      <c r="A758">
        <v>2160647</v>
      </c>
      <c r="B758" t="s">
        <v>9</v>
      </c>
      <c r="C758" t="str">
        <f>"03341"</f>
        <v>03341</v>
      </c>
      <c r="D758" t="str">
        <f>""</f>
        <v/>
      </c>
      <c r="E758">
        <v>2163282</v>
      </c>
      <c r="F758" t="s">
        <v>9</v>
      </c>
      <c r="G758" t="str">
        <f>"07868"</f>
        <v>07868</v>
      </c>
      <c r="H758" t="str">
        <f>""</f>
        <v/>
      </c>
      <c r="I758">
        <v>1</v>
      </c>
    </row>
    <row r="759" spans="1:9">
      <c r="A759">
        <v>2160650</v>
      </c>
      <c r="B759" t="s">
        <v>9</v>
      </c>
      <c r="C759" t="str">
        <f>"03344"</f>
        <v>03344</v>
      </c>
      <c r="D759" t="str">
        <f>""</f>
        <v/>
      </c>
      <c r="E759">
        <v>2160648</v>
      </c>
      <c r="F759" t="s">
        <v>9</v>
      </c>
      <c r="G759" t="str">
        <f>"03342"</f>
        <v>03342</v>
      </c>
      <c r="H759" t="str">
        <f>""</f>
        <v/>
      </c>
      <c r="I759">
        <v>1</v>
      </c>
    </row>
    <row r="760" spans="1:9">
      <c r="A760">
        <v>2160650</v>
      </c>
      <c r="B760" t="s">
        <v>9</v>
      </c>
      <c r="C760" t="str">
        <f>"03344"</f>
        <v>03344</v>
      </c>
      <c r="D760" t="str">
        <f>""</f>
        <v/>
      </c>
      <c r="E760">
        <v>2160649</v>
      </c>
      <c r="F760" t="s">
        <v>9</v>
      </c>
      <c r="G760" t="str">
        <f>"03343"</f>
        <v>03343</v>
      </c>
      <c r="H760" t="str">
        <f>""</f>
        <v/>
      </c>
      <c r="I760">
        <v>1</v>
      </c>
    </row>
    <row r="761" spans="1:9">
      <c r="A761">
        <v>2160650</v>
      </c>
      <c r="B761" t="s">
        <v>9</v>
      </c>
      <c r="C761" t="str">
        <f>"03344"</f>
        <v>03344</v>
      </c>
      <c r="D761" t="str">
        <f>""</f>
        <v/>
      </c>
      <c r="E761">
        <v>2161223</v>
      </c>
      <c r="F761" t="s">
        <v>9</v>
      </c>
      <c r="G761" t="str">
        <f>"04355"</f>
        <v>04355</v>
      </c>
      <c r="H761" t="str">
        <f>""</f>
        <v/>
      </c>
      <c r="I761">
        <v>1</v>
      </c>
    </row>
    <row r="762" spans="1:9">
      <c r="A762">
        <v>2160669</v>
      </c>
      <c r="B762" t="s">
        <v>9</v>
      </c>
      <c r="C762" t="str">
        <f>"03374"</f>
        <v>03374</v>
      </c>
      <c r="D762" t="str">
        <f>""</f>
        <v/>
      </c>
      <c r="E762">
        <v>2159751</v>
      </c>
      <c r="F762" t="s">
        <v>9</v>
      </c>
      <c r="G762" t="str">
        <f>"01873"</f>
        <v>01873</v>
      </c>
      <c r="H762" t="str">
        <f>""</f>
        <v/>
      </c>
      <c r="I762">
        <v>1</v>
      </c>
    </row>
    <row r="763" spans="1:9">
      <c r="A763">
        <v>2160669</v>
      </c>
      <c r="B763" t="s">
        <v>9</v>
      </c>
      <c r="C763" t="str">
        <f>"03374"</f>
        <v>03374</v>
      </c>
      <c r="D763" t="str">
        <f>""</f>
        <v/>
      </c>
      <c r="E763">
        <v>2159871</v>
      </c>
      <c r="F763" t="s">
        <v>9</v>
      </c>
      <c r="G763" t="str">
        <f>"02044"</f>
        <v>02044</v>
      </c>
      <c r="H763" t="str">
        <f>""</f>
        <v/>
      </c>
      <c r="I763">
        <v>1</v>
      </c>
    </row>
    <row r="764" spans="1:9">
      <c r="A764">
        <v>2160685</v>
      </c>
      <c r="B764" t="s">
        <v>9</v>
      </c>
      <c r="C764" t="str">
        <f>"03404"</f>
        <v>03404</v>
      </c>
      <c r="D764" t="str">
        <f>""</f>
        <v/>
      </c>
      <c r="E764">
        <v>2160689</v>
      </c>
      <c r="F764" t="s">
        <v>9</v>
      </c>
      <c r="G764" t="str">
        <f>"03411"</f>
        <v>03411</v>
      </c>
      <c r="H764" t="str">
        <f>""</f>
        <v/>
      </c>
      <c r="I764">
        <v>1</v>
      </c>
    </row>
    <row r="765" spans="1:9">
      <c r="A765">
        <v>2160685</v>
      </c>
      <c r="B765" t="s">
        <v>9</v>
      </c>
      <c r="C765" t="str">
        <f>"03404"</f>
        <v>03404</v>
      </c>
      <c r="D765" t="str">
        <f>""</f>
        <v/>
      </c>
      <c r="E765">
        <v>2170682</v>
      </c>
      <c r="F765" t="s">
        <v>9</v>
      </c>
      <c r="G765" t="str">
        <f>"19106"</f>
        <v>19106</v>
      </c>
      <c r="H765" t="str">
        <f>""</f>
        <v/>
      </c>
      <c r="I765">
        <v>3</v>
      </c>
    </row>
    <row r="766" spans="1:9">
      <c r="A766">
        <v>2160685</v>
      </c>
      <c r="B766" t="s">
        <v>9</v>
      </c>
      <c r="C766" t="str">
        <f>"03404"</f>
        <v>03404</v>
      </c>
      <c r="D766" t="str">
        <f>""</f>
        <v/>
      </c>
      <c r="E766">
        <v>2172100</v>
      </c>
      <c r="F766" t="s">
        <v>9</v>
      </c>
      <c r="G766" t="str">
        <f>"21197"</f>
        <v>21197</v>
      </c>
      <c r="H766" t="str">
        <f>""</f>
        <v/>
      </c>
      <c r="I766">
        <v>3</v>
      </c>
    </row>
    <row r="767" spans="1:9">
      <c r="A767">
        <v>2160685</v>
      </c>
      <c r="B767" t="s">
        <v>9</v>
      </c>
      <c r="C767" t="str">
        <f>"03404"</f>
        <v>03404</v>
      </c>
      <c r="D767" t="str">
        <f>""</f>
        <v/>
      </c>
      <c r="E767">
        <v>2172876</v>
      </c>
      <c r="F767" t="s">
        <v>9</v>
      </c>
      <c r="G767" t="str">
        <f>"22118"</f>
        <v>22118</v>
      </c>
      <c r="H767" t="str">
        <f>""</f>
        <v/>
      </c>
      <c r="I767">
        <v>1</v>
      </c>
    </row>
    <row r="768" spans="1:9">
      <c r="A768">
        <v>2160687</v>
      </c>
      <c r="B768" t="s">
        <v>9</v>
      </c>
      <c r="C768" t="str">
        <f t="shared" ref="C768:C782" si="38">"03407"</f>
        <v>03407</v>
      </c>
      <c r="D768" t="str">
        <f>""</f>
        <v/>
      </c>
      <c r="E768">
        <v>2165042</v>
      </c>
      <c r="F768" t="s">
        <v>9</v>
      </c>
      <c r="G768" t="str">
        <f>"10494"</f>
        <v>10494</v>
      </c>
      <c r="H768" t="str">
        <f>""</f>
        <v/>
      </c>
      <c r="I768">
        <v>1</v>
      </c>
    </row>
    <row r="769" spans="1:9">
      <c r="A769">
        <v>2160687</v>
      </c>
      <c r="B769" t="s">
        <v>9</v>
      </c>
      <c r="C769" t="str">
        <f t="shared" si="38"/>
        <v>03407</v>
      </c>
      <c r="D769" t="str">
        <f>""</f>
        <v/>
      </c>
      <c r="E769">
        <v>2165043</v>
      </c>
      <c r="F769" t="s">
        <v>9</v>
      </c>
      <c r="G769" t="str">
        <f>"10495"</f>
        <v>10495</v>
      </c>
      <c r="H769" t="str">
        <f>""</f>
        <v/>
      </c>
      <c r="I769">
        <v>1</v>
      </c>
    </row>
    <row r="770" spans="1:9">
      <c r="A770">
        <v>2160687</v>
      </c>
      <c r="B770" t="s">
        <v>9</v>
      </c>
      <c r="C770" t="str">
        <f t="shared" si="38"/>
        <v>03407</v>
      </c>
      <c r="D770" t="str">
        <f>""</f>
        <v/>
      </c>
      <c r="E770">
        <v>2167386</v>
      </c>
      <c r="F770" t="s">
        <v>9</v>
      </c>
      <c r="G770" t="str">
        <f>"14431"</f>
        <v>14431</v>
      </c>
      <c r="H770" t="str">
        <f>""</f>
        <v/>
      </c>
      <c r="I770">
        <v>1</v>
      </c>
    </row>
    <row r="771" spans="1:9">
      <c r="A771">
        <v>2160687</v>
      </c>
      <c r="B771" t="s">
        <v>9</v>
      </c>
      <c r="C771" t="str">
        <f t="shared" si="38"/>
        <v>03407</v>
      </c>
      <c r="D771" t="str">
        <f>""</f>
        <v/>
      </c>
      <c r="E771">
        <v>2167387</v>
      </c>
      <c r="F771" t="s">
        <v>9</v>
      </c>
      <c r="G771" t="str">
        <f>"14432"</f>
        <v>14432</v>
      </c>
      <c r="H771" t="str">
        <f>""</f>
        <v/>
      </c>
      <c r="I771">
        <v>1</v>
      </c>
    </row>
    <row r="772" spans="1:9">
      <c r="A772">
        <v>2160687</v>
      </c>
      <c r="B772" t="s">
        <v>9</v>
      </c>
      <c r="C772" t="str">
        <f t="shared" si="38"/>
        <v>03407</v>
      </c>
      <c r="D772" t="str">
        <f>""</f>
        <v/>
      </c>
      <c r="E772">
        <v>2167388</v>
      </c>
      <c r="F772" t="s">
        <v>9</v>
      </c>
      <c r="G772" t="str">
        <f>"14433"</f>
        <v>14433</v>
      </c>
      <c r="H772" t="str">
        <f>""</f>
        <v/>
      </c>
      <c r="I772">
        <v>1</v>
      </c>
    </row>
    <row r="773" spans="1:9">
      <c r="A773">
        <v>2160687</v>
      </c>
      <c r="B773" t="s">
        <v>9</v>
      </c>
      <c r="C773" t="str">
        <f t="shared" si="38"/>
        <v>03407</v>
      </c>
      <c r="D773" t="str">
        <f>""</f>
        <v/>
      </c>
      <c r="E773">
        <v>2167389</v>
      </c>
      <c r="F773" t="s">
        <v>9</v>
      </c>
      <c r="G773" t="str">
        <f>"14434"</f>
        <v>14434</v>
      </c>
      <c r="H773" t="str">
        <f>""</f>
        <v/>
      </c>
      <c r="I773">
        <v>2</v>
      </c>
    </row>
    <row r="774" spans="1:9">
      <c r="A774">
        <v>2160687</v>
      </c>
      <c r="B774" t="s">
        <v>9</v>
      </c>
      <c r="C774" t="str">
        <f t="shared" si="38"/>
        <v>03407</v>
      </c>
      <c r="D774" t="str">
        <f>""</f>
        <v/>
      </c>
      <c r="E774">
        <v>2167390</v>
      </c>
      <c r="F774" t="s">
        <v>9</v>
      </c>
      <c r="G774" t="str">
        <f>"14435"</f>
        <v>14435</v>
      </c>
      <c r="H774" t="str">
        <f>""</f>
        <v/>
      </c>
      <c r="I774">
        <v>2</v>
      </c>
    </row>
    <row r="775" spans="1:9">
      <c r="A775">
        <v>2160687</v>
      </c>
      <c r="B775" t="s">
        <v>9</v>
      </c>
      <c r="C775" t="str">
        <f t="shared" si="38"/>
        <v>03407</v>
      </c>
      <c r="D775" t="str">
        <f>""</f>
        <v/>
      </c>
      <c r="E775">
        <v>2167391</v>
      </c>
      <c r="F775" t="s">
        <v>9</v>
      </c>
      <c r="G775" t="str">
        <f>"14436"</f>
        <v>14436</v>
      </c>
      <c r="H775" t="str">
        <f>""</f>
        <v/>
      </c>
      <c r="I775">
        <v>2</v>
      </c>
    </row>
    <row r="776" spans="1:9">
      <c r="A776">
        <v>2160687</v>
      </c>
      <c r="B776" t="s">
        <v>9</v>
      </c>
      <c r="C776" t="str">
        <f t="shared" si="38"/>
        <v>03407</v>
      </c>
      <c r="D776" t="str">
        <f>""</f>
        <v/>
      </c>
      <c r="E776">
        <v>2167392</v>
      </c>
      <c r="F776" t="s">
        <v>9</v>
      </c>
      <c r="G776" t="str">
        <f>"14437"</f>
        <v>14437</v>
      </c>
      <c r="H776" t="str">
        <f>""</f>
        <v/>
      </c>
      <c r="I776">
        <v>1</v>
      </c>
    </row>
    <row r="777" spans="1:9">
      <c r="A777">
        <v>2160687</v>
      </c>
      <c r="B777" t="s">
        <v>9</v>
      </c>
      <c r="C777" t="str">
        <f t="shared" si="38"/>
        <v>03407</v>
      </c>
      <c r="D777" t="str">
        <f>""</f>
        <v/>
      </c>
      <c r="E777">
        <v>2167393</v>
      </c>
      <c r="F777" t="s">
        <v>9</v>
      </c>
      <c r="G777" t="str">
        <f>"14438"</f>
        <v>14438</v>
      </c>
      <c r="H777" t="str">
        <f>""</f>
        <v/>
      </c>
      <c r="I777">
        <v>1</v>
      </c>
    </row>
    <row r="778" spans="1:9">
      <c r="A778">
        <v>2160687</v>
      </c>
      <c r="B778" t="s">
        <v>9</v>
      </c>
      <c r="C778" t="str">
        <f t="shared" si="38"/>
        <v>03407</v>
      </c>
      <c r="D778" t="str">
        <f>""</f>
        <v/>
      </c>
      <c r="E778">
        <v>2167394</v>
      </c>
      <c r="F778" t="s">
        <v>9</v>
      </c>
      <c r="G778" t="str">
        <f>"14439"</f>
        <v>14439</v>
      </c>
      <c r="H778" t="str">
        <f>""</f>
        <v/>
      </c>
      <c r="I778">
        <v>1</v>
      </c>
    </row>
    <row r="779" spans="1:9">
      <c r="A779">
        <v>2160687</v>
      </c>
      <c r="B779" t="s">
        <v>9</v>
      </c>
      <c r="C779" t="str">
        <f t="shared" si="38"/>
        <v>03407</v>
      </c>
      <c r="D779" t="str">
        <f>""</f>
        <v/>
      </c>
      <c r="E779">
        <v>2167396</v>
      </c>
      <c r="F779" t="s">
        <v>9</v>
      </c>
      <c r="G779" t="str">
        <f>"14441"</f>
        <v>14441</v>
      </c>
      <c r="H779" t="str">
        <f>""</f>
        <v/>
      </c>
      <c r="I779">
        <v>1</v>
      </c>
    </row>
    <row r="780" spans="1:9">
      <c r="A780">
        <v>2160687</v>
      </c>
      <c r="B780" t="s">
        <v>9</v>
      </c>
      <c r="C780" t="str">
        <f t="shared" si="38"/>
        <v>03407</v>
      </c>
      <c r="D780" t="str">
        <f>""</f>
        <v/>
      </c>
      <c r="E780">
        <v>2167397</v>
      </c>
      <c r="F780" t="s">
        <v>9</v>
      </c>
      <c r="G780" t="str">
        <f>"14442"</f>
        <v>14442</v>
      </c>
      <c r="H780" t="str">
        <f>""</f>
        <v/>
      </c>
      <c r="I780">
        <v>1</v>
      </c>
    </row>
    <row r="781" spans="1:9">
      <c r="A781">
        <v>2160687</v>
      </c>
      <c r="B781" t="s">
        <v>9</v>
      </c>
      <c r="C781" t="str">
        <f t="shared" si="38"/>
        <v>03407</v>
      </c>
      <c r="D781" t="str">
        <f>""</f>
        <v/>
      </c>
      <c r="E781">
        <v>2167398</v>
      </c>
      <c r="F781" t="s">
        <v>9</v>
      </c>
      <c r="G781" t="str">
        <f>"14443"</f>
        <v>14443</v>
      </c>
      <c r="H781" t="str">
        <f>""</f>
        <v/>
      </c>
      <c r="I781">
        <v>1</v>
      </c>
    </row>
    <row r="782" spans="1:9">
      <c r="A782">
        <v>2160687</v>
      </c>
      <c r="B782" t="s">
        <v>9</v>
      </c>
      <c r="C782" t="str">
        <f t="shared" si="38"/>
        <v>03407</v>
      </c>
      <c r="D782" t="str">
        <f>""</f>
        <v/>
      </c>
      <c r="E782">
        <v>2167415</v>
      </c>
      <c r="F782" t="s">
        <v>9</v>
      </c>
      <c r="G782" t="str">
        <f>"14468"</f>
        <v>14468</v>
      </c>
      <c r="H782" t="str">
        <f>""</f>
        <v/>
      </c>
      <c r="I782">
        <v>2</v>
      </c>
    </row>
    <row r="783" spans="1:9">
      <c r="A783">
        <v>2160690</v>
      </c>
      <c r="B783" t="s">
        <v>9</v>
      </c>
      <c r="C783" t="str">
        <f>"03412"</f>
        <v>03412</v>
      </c>
      <c r="D783" t="str">
        <f>""</f>
        <v/>
      </c>
      <c r="E783">
        <v>2160692</v>
      </c>
      <c r="F783" t="s">
        <v>9</v>
      </c>
      <c r="G783" t="str">
        <f>"03415"</f>
        <v>03415</v>
      </c>
      <c r="H783" t="str">
        <f>""</f>
        <v/>
      </c>
      <c r="I783">
        <v>1</v>
      </c>
    </row>
    <row r="784" spans="1:9">
      <c r="A784">
        <v>2160690</v>
      </c>
      <c r="B784" t="s">
        <v>9</v>
      </c>
      <c r="C784" t="str">
        <f>"03412"</f>
        <v>03412</v>
      </c>
      <c r="D784" t="str">
        <f>""</f>
        <v/>
      </c>
      <c r="E784">
        <v>2160863</v>
      </c>
      <c r="F784" t="s">
        <v>9</v>
      </c>
      <c r="G784" t="str">
        <f>"03703"</f>
        <v>03703</v>
      </c>
      <c r="H784" t="str">
        <f>""</f>
        <v/>
      </c>
      <c r="I784">
        <v>8</v>
      </c>
    </row>
    <row r="785" spans="1:9">
      <c r="A785">
        <v>2160690</v>
      </c>
      <c r="B785" t="s">
        <v>9</v>
      </c>
      <c r="C785" t="str">
        <f>"03412"</f>
        <v>03412</v>
      </c>
      <c r="D785" t="str">
        <f>""</f>
        <v/>
      </c>
      <c r="E785">
        <v>2161351</v>
      </c>
      <c r="F785" t="s">
        <v>9</v>
      </c>
      <c r="G785" t="str">
        <f>"04571"</f>
        <v>04571</v>
      </c>
      <c r="H785" t="str">
        <f>""</f>
        <v/>
      </c>
      <c r="I785">
        <v>8</v>
      </c>
    </row>
    <row r="786" spans="1:9">
      <c r="A786">
        <v>2160690</v>
      </c>
      <c r="B786" t="s">
        <v>9</v>
      </c>
      <c r="C786" t="str">
        <f>"03412"</f>
        <v>03412</v>
      </c>
      <c r="D786" t="str">
        <f>""</f>
        <v/>
      </c>
      <c r="E786">
        <v>2163592</v>
      </c>
      <c r="F786" t="s">
        <v>9</v>
      </c>
      <c r="G786" t="str">
        <f>"08375"</f>
        <v>08375</v>
      </c>
      <c r="H786" t="str">
        <f>""</f>
        <v/>
      </c>
      <c r="I786">
        <v>8</v>
      </c>
    </row>
    <row r="787" spans="1:9">
      <c r="A787">
        <v>2160701</v>
      </c>
      <c r="B787" t="s">
        <v>9</v>
      </c>
      <c r="C787" t="str">
        <f t="shared" ref="C787:C795" si="39">"03430"</f>
        <v>03430</v>
      </c>
      <c r="D787" t="str">
        <f>""</f>
        <v/>
      </c>
      <c r="E787">
        <v>2160700</v>
      </c>
      <c r="F787" t="s">
        <v>9</v>
      </c>
      <c r="G787" t="str">
        <f>"03429"</f>
        <v>03429</v>
      </c>
      <c r="H787" t="str">
        <f>""</f>
        <v/>
      </c>
      <c r="I787">
        <v>1</v>
      </c>
    </row>
    <row r="788" spans="1:9">
      <c r="A788">
        <v>2160701</v>
      </c>
      <c r="B788" t="s">
        <v>9</v>
      </c>
      <c r="C788" t="str">
        <f t="shared" si="39"/>
        <v>03430</v>
      </c>
      <c r="D788" t="str">
        <f>""</f>
        <v/>
      </c>
      <c r="E788">
        <v>2161822</v>
      </c>
      <c r="F788" t="s">
        <v>9</v>
      </c>
      <c r="G788" t="str">
        <f>"05352"</f>
        <v>05352</v>
      </c>
      <c r="H788" t="str">
        <f>""</f>
        <v/>
      </c>
      <c r="I788">
        <v>1</v>
      </c>
    </row>
    <row r="789" spans="1:9">
      <c r="A789">
        <v>2160701</v>
      </c>
      <c r="B789" t="s">
        <v>9</v>
      </c>
      <c r="C789" t="str">
        <f t="shared" si="39"/>
        <v>03430</v>
      </c>
      <c r="D789" t="str">
        <f>""</f>
        <v/>
      </c>
      <c r="E789">
        <v>2161823</v>
      </c>
      <c r="F789" t="s">
        <v>9</v>
      </c>
      <c r="G789" t="str">
        <f>"05354"</f>
        <v>05354</v>
      </c>
      <c r="H789" t="str">
        <f>""</f>
        <v/>
      </c>
      <c r="I789">
        <v>1</v>
      </c>
    </row>
    <row r="790" spans="1:9">
      <c r="A790">
        <v>2160701</v>
      </c>
      <c r="B790" t="s">
        <v>9</v>
      </c>
      <c r="C790" t="str">
        <f t="shared" si="39"/>
        <v>03430</v>
      </c>
      <c r="D790" t="str">
        <f>""</f>
        <v/>
      </c>
      <c r="E790">
        <v>2161824</v>
      </c>
      <c r="F790" t="s">
        <v>9</v>
      </c>
      <c r="G790" t="str">
        <f>"05356"</f>
        <v>05356</v>
      </c>
      <c r="H790" t="str">
        <f>""</f>
        <v/>
      </c>
      <c r="I790">
        <v>1</v>
      </c>
    </row>
    <row r="791" spans="1:9">
      <c r="A791">
        <v>2160701</v>
      </c>
      <c r="B791" t="s">
        <v>9</v>
      </c>
      <c r="C791" t="str">
        <f t="shared" si="39"/>
        <v>03430</v>
      </c>
      <c r="D791" t="str">
        <f>""</f>
        <v/>
      </c>
      <c r="E791">
        <v>2163371</v>
      </c>
      <c r="F791" t="s">
        <v>9</v>
      </c>
      <c r="G791" t="str">
        <f>"08005"</f>
        <v>08005</v>
      </c>
      <c r="H791" t="str">
        <f>""</f>
        <v/>
      </c>
      <c r="I791">
        <v>1</v>
      </c>
    </row>
    <row r="792" spans="1:9">
      <c r="A792">
        <v>2160701</v>
      </c>
      <c r="B792" t="s">
        <v>9</v>
      </c>
      <c r="C792" t="str">
        <f t="shared" si="39"/>
        <v>03430</v>
      </c>
      <c r="D792" t="str">
        <f>""</f>
        <v/>
      </c>
      <c r="E792">
        <v>2163375</v>
      </c>
      <c r="F792" t="s">
        <v>9</v>
      </c>
      <c r="G792" t="str">
        <f>"08009"</f>
        <v>08009</v>
      </c>
      <c r="H792" t="str">
        <f>""</f>
        <v/>
      </c>
      <c r="I792">
        <v>1</v>
      </c>
    </row>
    <row r="793" spans="1:9">
      <c r="A793">
        <v>2160701</v>
      </c>
      <c r="B793" t="s">
        <v>9</v>
      </c>
      <c r="C793" t="str">
        <f t="shared" si="39"/>
        <v>03430</v>
      </c>
      <c r="D793" t="str">
        <f>""</f>
        <v/>
      </c>
      <c r="E793">
        <v>2163376</v>
      </c>
      <c r="F793" t="s">
        <v>9</v>
      </c>
      <c r="G793" t="str">
        <f>"08010"</f>
        <v>08010</v>
      </c>
      <c r="H793" t="str">
        <f>""</f>
        <v/>
      </c>
      <c r="I793">
        <v>1</v>
      </c>
    </row>
    <row r="794" spans="1:9">
      <c r="A794">
        <v>2160701</v>
      </c>
      <c r="B794" t="s">
        <v>9</v>
      </c>
      <c r="C794" t="str">
        <f t="shared" si="39"/>
        <v>03430</v>
      </c>
      <c r="D794" t="str">
        <f>""</f>
        <v/>
      </c>
      <c r="E794">
        <v>2163377</v>
      </c>
      <c r="F794" t="s">
        <v>9</v>
      </c>
      <c r="G794" t="str">
        <f>"08011"</f>
        <v>08011</v>
      </c>
      <c r="H794" t="str">
        <f>""</f>
        <v/>
      </c>
      <c r="I794">
        <v>1</v>
      </c>
    </row>
    <row r="795" spans="1:9">
      <c r="A795">
        <v>2160701</v>
      </c>
      <c r="B795" t="s">
        <v>9</v>
      </c>
      <c r="C795" t="str">
        <f t="shared" si="39"/>
        <v>03430</v>
      </c>
      <c r="D795" t="str">
        <f>""</f>
        <v/>
      </c>
      <c r="E795">
        <v>2163681</v>
      </c>
      <c r="F795" t="s">
        <v>9</v>
      </c>
      <c r="G795" t="str">
        <f>"08488"</f>
        <v>08488</v>
      </c>
      <c r="H795" t="str">
        <f>""</f>
        <v/>
      </c>
      <c r="I795">
        <v>1</v>
      </c>
    </row>
    <row r="796" spans="1:9">
      <c r="A796">
        <v>2160715</v>
      </c>
      <c r="B796" t="s">
        <v>9</v>
      </c>
      <c r="C796" t="str">
        <f>"03456"</f>
        <v>03456</v>
      </c>
      <c r="D796" t="str">
        <f>""</f>
        <v/>
      </c>
      <c r="E796">
        <v>2160716</v>
      </c>
      <c r="F796" t="s">
        <v>9</v>
      </c>
      <c r="G796" t="str">
        <f>"03457"</f>
        <v>03457</v>
      </c>
      <c r="H796" t="str">
        <f>""</f>
        <v/>
      </c>
      <c r="I796">
        <v>1</v>
      </c>
    </row>
    <row r="797" spans="1:9">
      <c r="A797">
        <v>2160715</v>
      </c>
      <c r="B797" t="s">
        <v>9</v>
      </c>
      <c r="C797" t="str">
        <f>"03456"</f>
        <v>03456</v>
      </c>
      <c r="D797" t="str">
        <f>""</f>
        <v/>
      </c>
      <c r="E797">
        <v>2166694</v>
      </c>
      <c r="F797" t="s">
        <v>9</v>
      </c>
      <c r="G797" t="str">
        <f>"12592"</f>
        <v>12592</v>
      </c>
      <c r="H797" t="str">
        <f>""</f>
        <v/>
      </c>
      <c r="I797">
        <v>1</v>
      </c>
    </row>
    <row r="798" spans="1:9">
      <c r="A798">
        <v>2160715</v>
      </c>
      <c r="B798" t="s">
        <v>9</v>
      </c>
      <c r="C798" t="str">
        <f>"03456"</f>
        <v>03456</v>
      </c>
      <c r="D798" t="str">
        <f>""</f>
        <v/>
      </c>
      <c r="E798">
        <v>2166696</v>
      </c>
      <c r="F798" t="s">
        <v>9</v>
      </c>
      <c r="G798" t="str">
        <f>"12594"</f>
        <v>12594</v>
      </c>
      <c r="H798" t="str">
        <f>""</f>
        <v/>
      </c>
      <c r="I798">
        <v>1</v>
      </c>
    </row>
    <row r="799" spans="1:9">
      <c r="A799">
        <v>2160719</v>
      </c>
      <c r="B799" t="s">
        <v>9</v>
      </c>
      <c r="C799" t="str">
        <f>"03479"</f>
        <v>03479</v>
      </c>
      <c r="D799" t="str">
        <f>""</f>
        <v/>
      </c>
      <c r="E799">
        <v>2160702</v>
      </c>
      <c r="F799" t="s">
        <v>9</v>
      </c>
      <c r="G799" t="str">
        <f>"03431"</f>
        <v>03431</v>
      </c>
      <c r="H799" t="str">
        <f>""</f>
        <v/>
      </c>
      <c r="I799">
        <v>1</v>
      </c>
    </row>
    <row r="800" spans="1:9">
      <c r="A800">
        <v>2160719</v>
      </c>
      <c r="B800" t="s">
        <v>9</v>
      </c>
      <c r="C800" t="str">
        <f>"03479"</f>
        <v>03479</v>
      </c>
      <c r="D800" t="str">
        <f>""</f>
        <v/>
      </c>
      <c r="E800">
        <v>2160704</v>
      </c>
      <c r="F800" t="s">
        <v>9</v>
      </c>
      <c r="G800" t="str">
        <f>"03433"</f>
        <v>03433</v>
      </c>
      <c r="H800" t="str">
        <f>""</f>
        <v/>
      </c>
      <c r="I800">
        <v>1</v>
      </c>
    </row>
    <row r="801" spans="1:9">
      <c r="A801">
        <v>2160719</v>
      </c>
      <c r="B801" t="s">
        <v>9</v>
      </c>
      <c r="C801" t="str">
        <f>"03479"</f>
        <v>03479</v>
      </c>
      <c r="D801" t="str">
        <f>""</f>
        <v/>
      </c>
      <c r="E801">
        <v>2160718</v>
      </c>
      <c r="F801" t="s">
        <v>9</v>
      </c>
      <c r="G801" t="str">
        <f>"03478"</f>
        <v>03478</v>
      </c>
      <c r="H801" t="str">
        <f>""</f>
        <v/>
      </c>
      <c r="I801">
        <v>1</v>
      </c>
    </row>
    <row r="802" spans="1:9">
      <c r="A802">
        <v>2160719</v>
      </c>
      <c r="B802" t="s">
        <v>9</v>
      </c>
      <c r="C802" t="str">
        <f>"03479"</f>
        <v>03479</v>
      </c>
      <c r="D802" t="str">
        <f>""</f>
        <v/>
      </c>
      <c r="E802">
        <v>2160735</v>
      </c>
      <c r="F802" t="s">
        <v>9</v>
      </c>
      <c r="G802" t="str">
        <f>"03505"</f>
        <v>03505</v>
      </c>
      <c r="H802" t="str">
        <f>""</f>
        <v/>
      </c>
      <c r="I802">
        <v>2</v>
      </c>
    </row>
    <row r="803" spans="1:9">
      <c r="A803">
        <v>2160720</v>
      </c>
      <c r="B803" t="s">
        <v>9</v>
      </c>
      <c r="C803" t="str">
        <f>"03480"</f>
        <v>03480</v>
      </c>
      <c r="D803" t="str">
        <f>""</f>
        <v/>
      </c>
      <c r="E803">
        <v>2160673</v>
      </c>
      <c r="F803" t="s">
        <v>9</v>
      </c>
      <c r="G803" t="str">
        <f>"03378"</f>
        <v>03378</v>
      </c>
      <c r="H803" t="str">
        <f>""</f>
        <v/>
      </c>
      <c r="I803">
        <v>3</v>
      </c>
    </row>
    <row r="804" spans="1:9">
      <c r="A804">
        <v>2160720</v>
      </c>
      <c r="B804" t="s">
        <v>9</v>
      </c>
      <c r="C804" t="str">
        <f>"03480"</f>
        <v>03480</v>
      </c>
      <c r="D804" t="str">
        <f>""</f>
        <v/>
      </c>
      <c r="E804">
        <v>2172100</v>
      </c>
      <c r="F804" t="s">
        <v>9</v>
      </c>
      <c r="G804" t="str">
        <f>"21197"</f>
        <v>21197</v>
      </c>
      <c r="H804" t="str">
        <f>""</f>
        <v/>
      </c>
      <c r="I804">
        <v>3</v>
      </c>
    </row>
    <row r="805" spans="1:9">
      <c r="A805">
        <v>2160720</v>
      </c>
      <c r="B805" t="s">
        <v>9</v>
      </c>
      <c r="C805" t="str">
        <f>"03480"</f>
        <v>03480</v>
      </c>
      <c r="D805" t="str">
        <f>""</f>
        <v/>
      </c>
      <c r="E805">
        <v>2172876</v>
      </c>
      <c r="F805" t="s">
        <v>9</v>
      </c>
      <c r="G805" t="str">
        <f>"22118"</f>
        <v>22118</v>
      </c>
      <c r="H805" t="str">
        <f>""</f>
        <v/>
      </c>
      <c r="I805">
        <v>1</v>
      </c>
    </row>
    <row r="806" spans="1:9">
      <c r="A806">
        <v>2160720</v>
      </c>
      <c r="B806" t="s">
        <v>9</v>
      </c>
      <c r="C806" t="str">
        <f>"03480"</f>
        <v>03480</v>
      </c>
      <c r="D806" t="str">
        <f>""</f>
        <v/>
      </c>
      <c r="E806">
        <v>2175981</v>
      </c>
      <c r="F806" t="s">
        <v>9</v>
      </c>
      <c r="G806" t="str">
        <f>"26456"</f>
        <v>26456</v>
      </c>
      <c r="H806" t="str">
        <f>""</f>
        <v/>
      </c>
      <c r="I806">
        <v>1</v>
      </c>
    </row>
    <row r="807" spans="1:9">
      <c r="A807">
        <v>2160726</v>
      </c>
      <c r="B807" t="s">
        <v>9</v>
      </c>
      <c r="C807" t="str">
        <f t="shared" ref="C807:C816" si="40">"03488"</f>
        <v>03488</v>
      </c>
      <c r="D807" t="str">
        <f>""</f>
        <v/>
      </c>
      <c r="E807">
        <v>2159960</v>
      </c>
      <c r="F807" t="s">
        <v>9</v>
      </c>
      <c r="G807" t="str">
        <f>"02160"</f>
        <v>02160</v>
      </c>
      <c r="H807" t="str">
        <f>""</f>
        <v/>
      </c>
      <c r="I807">
        <v>1</v>
      </c>
    </row>
    <row r="808" spans="1:9">
      <c r="A808">
        <v>2160726</v>
      </c>
      <c r="B808" t="s">
        <v>9</v>
      </c>
      <c r="C808" t="str">
        <f t="shared" si="40"/>
        <v>03488</v>
      </c>
      <c r="D808" t="str">
        <f>""</f>
        <v/>
      </c>
      <c r="E808">
        <v>2160592</v>
      </c>
      <c r="F808" t="s">
        <v>9</v>
      </c>
      <c r="G808" t="str">
        <f>"03270"</f>
        <v>03270</v>
      </c>
      <c r="H808" t="str">
        <f>""</f>
        <v/>
      </c>
      <c r="I808">
        <v>1</v>
      </c>
    </row>
    <row r="809" spans="1:9">
      <c r="A809">
        <v>2160726</v>
      </c>
      <c r="B809" t="s">
        <v>9</v>
      </c>
      <c r="C809" t="str">
        <f t="shared" si="40"/>
        <v>03488</v>
      </c>
      <c r="D809" t="str">
        <f>""</f>
        <v/>
      </c>
      <c r="E809">
        <v>2161005</v>
      </c>
      <c r="F809" t="s">
        <v>9</v>
      </c>
      <c r="G809" t="str">
        <f>"03973"</f>
        <v>03973</v>
      </c>
      <c r="H809" t="str">
        <f>""</f>
        <v/>
      </c>
      <c r="I809">
        <v>1</v>
      </c>
    </row>
    <row r="810" spans="1:9">
      <c r="A810">
        <v>2160726</v>
      </c>
      <c r="B810" t="s">
        <v>9</v>
      </c>
      <c r="C810" t="str">
        <f t="shared" si="40"/>
        <v>03488</v>
      </c>
      <c r="D810" t="str">
        <f>""</f>
        <v/>
      </c>
      <c r="E810">
        <v>2161316</v>
      </c>
      <c r="F810" t="s">
        <v>9</v>
      </c>
      <c r="G810" t="str">
        <f>"04511"</f>
        <v>04511</v>
      </c>
      <c r="H810" t="str">
        <f>""</f>
        <v/>
      </c>
      <c r="I810">
        <v>1</v>
      </c>
    </row>
    <row r="811" spans="1:9">
      <c r="A811">
        <v>2160726</v>
      </c>
      <c r="B811" t="s">
        <v>9</v>
      </c>
      <c r="C811" t="str">
        <f t="shared" si="40"/>
        <v>03488</v>
      </c>
      <c r="D811" t="str">
        <f>""</f>
        <v/>
      </c>
      <c r="E811">
        <v>2161318</v>
      </c>
      <c r="F811" t="s">
        <v>9</v>
      </c>
      <c r="G811" t="str">
        <f>"04514"</f>
        <v>04514</v>
      </c>
      <c r="H811" t="str">
        <f>""</f>
        <v/>
      </c>
      <c r="I811">
        <v>1</v>
      </c>
    </row>
    <row r="812" spans="1:9">
      <c r="A812">
        <v>2160726</v>
      </c>
      <c r="B812" t="s">
        <v>9</v>
      </c>
      <c r="C812" t="str">
        <f t="shared" si="40"/>
        <v>03488</v>
      </c>
      <c r="D812" t="str">
        <f>""</f>
        <v/>
      </c>
      <c r="E812">
        <v>2161415</v>
      </c>
      <c r="F812" t="s">
        <v>9</v>
      </c>
      <c r="G812" t="str">
        <f>"04685"</f>
        <v>04685</v>
      </c>
      <c r="H812" t="str">
        <f>""</f>
        <v/>
      </c>
      <c r="I812">
        <v>1</v>
      </c>
    </row>
    <row r="813" spans="1:9">
      <c r="A813">
        <v>2160726</v>
      </c>
      <c r="B813" t="s">
        <v>9</v>
      </c>
      <c r="C813" t="str">
        <f t="shared" si="40"/>
        <v>03488</v>
      </c>
      <c r="D813" t="str">
        <f>""</f>
        <v/>
      </c>
      <c r="E813">
        <v>2161475</v>
      </c>
      <c r="F813" t="s">
        <v>9</v>
      </c>
      <c r="G813" t="str">
        <f>"04776"</f>
        <v>04776</v>
      </c>
      <c r="H813" t="str">
        <f>""</f>
        <v/>
      </c>
      <c r="I813">
        <v>2</v>
      </c>
    </row>
    <row r="814" spans="1:9">
      <c r="A814">
        <v>2160726</v>
      </c>
      <c r="B814" t="s">
        <v>9</v>
      </c>
      <c r="C814" t="str">
        <f t="shared" si="40"/>
        <v>03488</v>
      </c>
      <c r="D814" t="str">
        <f>""</f>
        <v/>
      </c>
      <c r="E814">
        <v>2161478</v>
      </c>
      <c r="F814" t="s">
        <v>9</v>
      </c>
      <c r="G814" t="str">
        <f>"04779"</f>
        <v>04779</v>
      </c>
      <c r="H814" t="str">
        <f>""</f>
        <v/>
      </c>
      <c r="I814">
        <v>1</v>
      </c>
    </row>
    <row r="815" spans="1:9">
      <c r="A815">
        <v>2160726</v>
      </c>
      <c r="B815" t="s">
        <v>9</v>
      </c>
      <c r="C815" t="str">
        <f t="shared" si="40"/>
        <v>03488</v>
      </c>
      <c r="D815" t="str">
        <f>""</f>
        <v/>
      </c>
      <c r="E815">
        <v>2161480</v>
      </c>
      <c r="F815" t="s">
        <v>9</v>
      </c>
      <c r="G815" t="str">
        <f>"04783"</f>
        <v>04783</v>
      </c>
      <c r="H815" t="str">
        <f>""</f>
        <v/>
      </c>
      <c r="I815">
        <v>1</v>
      </c>
    </row>
    <row r="816" spans="1:9">
      <c r="A816">
        <v>2160726</v>
      </c>
      <c r="B816" t="s">
        <v>9</v>
      </c>
      <c r="C816" t="str">
        <f t="shared" si="40"/>
        <v>03488</v>
      </c>
      <c r="D816" t="str">
        <f>""</f>
        <v/>
      </c>
      <c r="E816">
        <v>2161828</v>
      </c>
      <c r="F816" t="s">
        <v>9</v>
      </c>
      <c r="G816" t="str">
        <f>"05360"</f>
        <v>05360</v>
      </c>
      <c r="H816" t="str">
        <f>""</f>
        <v/>
      </c>
      <c r="I816">
        <v>1</v>
      </c>
    </row>
    <row r="817" spans="1:9">
      <c r="A817">
        <v>2160742</v>
      </c>
      <c r="B817" t="s">
        <v>9</v>
      </c>
      <c r="C817" t="str">
        <f t="shared" ref="C817:C824" si="41">"03520"</f>
        <v>03520</v>
      </c>
      <c r="D817" t="str">
        <f>""</f>
        <v/>
      </c>
      <c r="E817">
        <v>2159626</v>
      </c>
      <c r="F817" t="s">
        <v>9</v>
      </c>
      <c r="G817" t="str">
        <f>"01679"</f>
        <v>01679</v>
      </c>
      <c r="H817" t="str">
        <f>""</f>
        <v/>
      </c>
      <c r="I817">
        <v>1</v>
      </c>
    </row>
    <row r="818" spans="1:9">
      <c r="A818">
        <v>2160742</v>
      </c>
      <c r="B818" t="s">
        <v>9</v>
      </c>
      <c r="C818" t="str">
        <f t="shared" si="41"/>
        <v>03520</v>
      </c>
      <c r="D818" t="str">
        <f>""</f>
        <v/>
      </c>
      <c r="E818">
        <v>2160703</v>
      </c>
      <c r="F818" t="s">
        <v>9</v>
      </c>
      <c r="G818" t="str">
        <f>"03432"</f>
        <v>03432</v>
      </c>
      <c r="H818" t="str">
        <f>""</f>
        <v/>
      </c>
      <c r="I818">
        <v>1</v>
      </c>
    </row>
    <row r="819" spans="1:9">
      <c r="A819">
        <v>2160742</v>
      </c>
      <c r="B819" t="s">
        <v>9</v>
      </c>
      <c r="C819" t="str">
        <f t="shared" si="41"/>
        <v>03520</v>
      </c>
      <c r="D819" t="str">
        <f>""</f>
        <v/>
      </c>
      <c r="E819">
        <v>2160704</v>
      </c>
      <c r="F819" t="s">
        <v>9</v>
      </c>
      <c r="G819" t="str">
        <f>"03433"</f>
        <v>03433</v>
      </c>
      <c r="H819" t="str">
        <f>""</f>
        <v/>
      </c>
      <c r="I819">
        <v>1</v>
      </c>
    </row>
    <row r="820" spans="1:9">
      <c r="A820">
        <v>2160742</v>
      </c>
      <c r="B820" t="s">
        <v>9</v>
      </c>
      <c r="C820" t="str">
        <f t="shared" si="41"/>
        <v>03520</v>
      </c>
      <c r="D820" t="str">
        <f>""</f>
        <v/>
      </c>
      <c r="E820">
        <v>2160733</v>
      </c>
      <c r="F820" t="s">
        <v>9</v>
      </c>
      <c r="G820" t="str">
        <f>"03501"</f>
        <v>03501</v>
      </c>
      <c r="H820" t="str">
        <f>""</f>
        <v/>
      </c>
      <c r="I820">
        <v>1</v>
      </c>
    </row>
    <row r="821" spans="1:9">
      <c r="A821">
        <v>2160742</v>
      </c>
      <c r="B821" t="s">
        <v>9</v>
      </c>
      <c r="C821" t="str">
        <f t="shared" si="41"/>
        <v>03520</v>
      </c>
      <c r="D821" t="str">
        <f>""</f>
        <v/>
      </c>
      <c r="E821">
        <v>2160734</v>
      </c>
      <c r="F821" t="s">
        <v>9</v>
      </c>
      <c r="G821" t="str">
        <f>"03504"</f>
        <v>03504</v>
      </c>
      <c r="H821" t="str">
        <f>""</f>
        <v/>
      </c>
      <c r="I821">
        <v>1</v>
      </c>
    </row>
    <row r="822" spans="1:9">
      <c r="A822">
        <v>2160742</v>
      </c>
      <c r="B822" t="s">
        <v>9</v>
      </c>
      <c r="C822" t="str">
        <f t="shared" si="41"/>
        <v>03520</v>
      </c>
      <c r="D822" t="str">
        <f>""</f>
        <v/>
      </c>
      <c r="E822">
        <v>2160735</v>
      </c>
      <c r="F822" t="s">
        <v>9</v>
      </c>
      <c r="G822" t="str">
        <f>"03505"</f>
        <v>03505</v>
      </c>
      <c r="H822" t="str">
        <f>""</f>
        <v/>
      </c>
      <c r="I822">
        <v>2</v>
      </c>
    </row>
    <row r="823" spans="1:9">
      <c r="A823">
        <v>2160742</v>
      </c>
      <c r="B823" t="s">
        <v>9</v>
      </c>
      <c r="C823" t="str">
        <f t="shared" si="41"/>
        <v>03520</v>
      </c>
      <c r="D823" t="str">
        <f>""</f>
        <v/>
      </c>
      <c r="E823">
        <v>2160740</v>
      </c>
      <c r="F823" t="s">
        <v>9</v>
      </c>
      <c r="G823" t="str">
        <f>"03518"</f>
        <v>03518</v>
      </c>
      <c r="H823" t="str">
        <f>""</f>
        <v/>
      </c>
      <c r="I823">
        <v>2</v>
      </c>
    </row>
    <row r="824" spans="1:9">
      <c r="A824">
        <v>2160742</v>
      </c>
      <c r="B824" t="s">
        <v>9</v>
      </c>
      <c r="C824" t="str">
        <f t="shared" si="41"/>
        <v>03520</v>
      </c>
      <c r="D824" t="str">
        <f>""</f>
        <v/>
      </c>
      <c r="E824">
        <v>2160741</v>
      </c>
      <c r="F824" t="s">
        <v>9</v>
      </c>
      <c r="G824" t="str">
        <f>"03519"</f>
        <v>03519</v>
      </c>
      <c r="H824" t="str">
        <f>""</f>
        <v/>
      </c>
      <c r="I824">
        <v>2</v>
      </c>
    </row>
    <row r="825" spans="1:9">
      <c r="A825">
        <v>2160746</v>
      </c>
      <c r="B825" t="s">
        <v>9</v>
      </c>
      <c r="C825" t="str">
        <f>"03527"</f>
        <v>03527</v>
      </c>
      <c r="D825" t="str">
        <f>""</f>
        <v/>
      </c>
      <c r="E825">
        <v>2160739</v>
      </c>
      <c r="F825" t="s">
        <v>9</v>
      </c>
      <c r="G825" t="str">
        <f>"03517"</f>
        <v>03517</v>
      </c>
      <c r="H825" t="str">
        <f>""</f>
        <v/>
      </c>
      <c r="I825">
        <v>1</v>
      </c>
    </row>
    <row r="826" spans="1:9">
      <c r="A826">
        <v>2160746</v>
      </c>
      <c r="B826" t="s">
        <v>9</v>
      </c>
      <c r="C826" t="str">
        <f>"03527"</f>
        <v>03527</v>
      </c>
      <c r="D826" t="str">
        <f>""</f>
        <v/>
      </c>
      <c r="E826">
        <v>2160762</v>
      </c>
      <c r="F826" t="s">
        <v>9</v>
      </c>
      <c r="G826" t="str">
        <f>"03554"</f>
        <v>03554</v>
      </c>
      <c r="H826" t="str">
        <f>""</f>
        <v/>
      </c>
      <c r="I826">
        <v>1</v>
      </c>
    </row>
    <row r="827" spans="1:9">
      <c r="A827">
        <v>2160746</v>
      </c>
      <c r="B827" t="s">
        <v>9</v>
      </c>
      <c r="C827" t="str">
        <f>"03527"</f>
        <v>03527</v>
      </c>
      <c r="D827" t="str">
        <f>""</f>
        <v/>
      </c>
      <c r="E827">
        <v>2160828</v>
      </c>
      <c r="F827" t="s">
        <v>9</v>
      </c>
      <c r="G827" t="str">
        <f>"03641"</f>
        <v>03641</v>
      </c>
      <c r="H827" t="str">
        <f>""</f>
        <v/>
      </c>
      <c r="I827">
        <v>1</v>
      </c>
    </row>
    <row r="828" spans="1:9">
      <c r="A828">
        <v>2160749</v>
      </c>
      <c r="B828" t="s">
        <v>9</v>
      </c>
      <c r="C828" t="str">
        <f>"03531"</f>
        <v>03531</v>
      </c>
      <c r="D828" t="str">
        <f>""</f>
        <v/>
      </c>
      <c r="E828">
        <v>2159719</v>
      </c>
      <c r="F828" t="s">
        <v>9</v>
      </c>
      <c r="G828" t="str">
        <f>"01818"</f>
        <v>01818</v>
      </c>
      <c r="H828" t="str">
        <f>""</f>
        <v/>
      </c>
      <c r="I828">
        <v>1</v>
      </c>
    </row>
    <row r="829" spans="1:9">
      <c r="A829">
        <v>2160749</v>
      </c>
      <c r="B829" t="s">
        <v>9</v>
      </c>
      <c r="C829" t="str">
        <f>"03531"</f>
        <v>03531</v>
      </c>
      <c r="D829" t="str">
        <f>""</f>
        <v/>
      </c>
      <c r="E829">
        <v>2160754</v>
      </c>
      <c r="F829" t="s">
        <v>9</v>
      </c>
      <c r="G829" t="str">
        <f>"03543"</f>
        <v>03543</v>
      </c>
      <c r="H829" t="str">
        <f>""</f>
        <v/>
      </c>
      <c r="I829">
        <v>1</v>
      </c>
    </row>
    <row r="830" spans="1:9">
      <c r="A830">
        <v>2160749</v>
      </c>
      <c r="B830" t="s">
        <v>9</v>
      </c>
      <c r="C830" t="str">
        <f>"03531"</f>
        <v>03531</v>
      </c>
      <c r="D830" t="str">
        <f>""</f>
        <v/>
      </c>
      <c r="E830">
        <v>2163613</v>
      </c>
      <c r="F830" t="s">
        <v>9</v>
      </c>
      <c r="G830" t="str">
        <f>"08400"</f>
        <v>08400</v>
      </c>
      <c r="H830" t="str">
        <f>""</f>
        <v/>
      </c>
      <c r="I830">
        <v>8</v>
      </c>
    </row>
    <row r="831" spans="1:9">
      <c r="A831">
        <v>2160750</v>
      </c>
      <c r="B831" t="s">
        <v>9</v>
      </c>
      <c r="C831" t="str">
        <f t="shared" ref="C831:C841" si="42">"03533"</f>
        <v>03533</v>
      </c>
      <c r="D831" t="str">
        <f>""</f>
        <v/>
      </c>
      <c r="E831">
        <v>2159111</v>
      </c>
      <c r="F831" t="s">
        <v>9</v>
      </c>
      <c r="G831" t="str">
        <f>"01030"</f>
        <v>01030</v>
      </c>
      <c r="H831" t="str">
        <f>""</f>
        <v/>
      </c>
      <c r="I831">
        <v>6</v>
      </c>
    </row>
    <row r="832" spans="1:9">
      <c r="A832">
        <v>2160750</v>
      </c>
      <c r="B832" t="s">
        <v>9</v>
      </c>
      <c r="C832" t="str">
        <f t="shared" si="42"/>
        <v>03533</v>
      </c>
      <c r="D832" t="str">
        <f>""</f>
        <v/>
      </c>
      <c r="E832">
        <v>2159149</v>
      </c>
      <c r="F832" t="s">
        <v>9</v>
      </c>
      <c r="G832" t="str">
        <f>"01074"</f>
        <v>01074</v>
      </c>
      <c r="H832" t="str">
        <f>""</f>
        <v/>
      </c>
      <c r="I832">
        <v>6</v>
      </c>
    </row>
    <row r="833" spans="1:9">
      <c r="A833">
        <v>2160750</v>
      </c>
      <c r="B833" t="s">
        <v>9</v>
      </c>
      <c r="C833" t="str">
        <f t="shared" si="42"/>
        <v>03533</v>
      </c>
      <c r="D833" t="str">
        <f>""</f>
        <v/>
      </c>
      <c r="E833">
        <v>2160563</v>
      </c>
      <c r="F833" t="s">
        <v>9</v>
      </c>
      <c r="G833" t="str">
        <f>"03204"</f>
        <v>03204</v>
      </c>
      <c r="H833" t="str">
        <f>""</f>
        <v/>
      </c>
      <c r="I833">
        <v>1</v>
      </c>
    </row>
    <row r="834" spans="1:9">
      <c r="A834">
        <v>2160750</v>
      </c>
      <c r="B834" t="s">
        <v>9</v>
      </c>
      <c r="C834" t="str">
        <f t="shared" si="42"/>
        <v>03533</v>
      </c>
      <c r="D834" t="str">
        <f>""</f>
        <v/>
      </c>
      <c r="E834">
        <v>2161063</v>
      </c>
      <c r="F834" t="s">
        <v>9</v>
      </c>
      <c r="G834" t="str">
        <f>"04077"</f>
        <v>04077</v>
      </c>
      <c r="H834" t="str">
        <f>""</f>
        <v/>
      </c>
      <c r="I834">
        <v>6</v>
      </c>
    </row>
    <row r="835" spans="1:9">
      <c r="A835">
        <v>2160750</v>
      </c>
      <c r="B835" t="s">
        <v>9</v>
      </c>
      <c r="C835" t="str">
        <f t="shared" si="42"/>
        <v>03533</v>
      </c>
      <c r="D835" t="str">
        <f>""</f>
        <v/>
      </c>
      <c r="E835">
        <v>2161481</v>
      </c>
      <c r="F835" t="s">
        <v>9</v>
      </c>
      <c r="G835" t="str">
        <f>"04784"</f>
        <v>04784</v>
      </c>
      <c r="H835" t="str">
        <f>""</f>
        <v/>
      </c>
      <c r="I835">
        <v>2</v>
      </c>
    </row>
    <row r="836" spans="1:9">
      <c r="A836">
        <v>2160750</v>
      </c>
      <c r="B836" t="s">
        <v>9</v>
      </c>
      <c r="C836" t="str">
        <f t="shared" si="42"/>
        <v>03533</v>
      </c>
      <c r="D836" t="str">
        <f>""</f>
        <v/>
      </c>
      <c r="E836">
        <v>2162088</v>
      </c>
      <c r="F836" t="s">
        <v>9</v>
      </c>
      <c r="G836" t="str">
        <f>"05839"</f>
        <v>05839</v>
      </c>
      <c r="H836" t="str">
        <f>""</f>
        <v/>
      </c>
      <c r="I836">
        <v>1</v>
      </c>
    </row>
    <row r="837" spans="1:9">
      <c r="A837">
        <v>2160750</v>
      </c>
      <c r="B837" t="s">
        <v>9</v>
      </c>
      <c r="C837" t="str">
        <f t="shared" si="42"/>
        <v>03533</v>
      </c>
      <c r="D837" t="str">
        <f>""</f>
        <v/>
      </c>
      <c r="E837">
        <v>2162089</v>
      </c>
      <c r="F837" t="s">
        <v>9</v>
      </c>
      <c r="G837" t="str">
        <f>"05840"</f>
        <v>05840</v>
      </c>
      <c r="H837" t="str">
        <f>""</f>
        <v/>
      </c>
      <c r="I837">
        <v>1</v>
      </c>
    </row>
    <row r="838" spans="1:9">
      <c r="A838">
        <v>2160750</v>
      </c>
      <c r="B838" t="s">
        <v>9</v>
      </c>
      <c r="C838" t="str">
        <f t="shared" si="42"/>
        <v>03533</v>
      </c>
      <c r="D838" t="str">
        <f>""</f>
        <v/>
      </c>
      <c r="E838">
        <v>2162488</v>
      </c>
      <c r="F838" t="s">
        <v>9</v>
      </c>
      <c r="G838" t="str">
        <f>"06533"</f>
        <v>06533</v>
      </c>
      <c r="H838" t="str">
        <f>""</f>
        <v/>
      </c>
      <c r="I838">
        <v>1</v>
      </c>
    </row>
    <row r="839" spans="1:9">
      <c r="A839">
        <v>2160750</v>
      </c>
      <c r="B839" t="s">
        <v>9</v>
      </c>
      <c r="C839" t="str">
        <f t="shared" si="42"/>
        <v>03533</v>
      </c>
      <c r="D839" t="str">
        <f>""</f>
        <v/>
      </c>
      <c r="E839">
        <v>2163146</v>
      </c>
      <c r="F839" t="s">
        <v>9</v>
      </c>
      <c r="G839" t="str">
        <f>"07631"</f>
        <v>07631</v>
      </c>
      <c r="H839" t="str">
        <f>""</f>
        <v/>
      </c>
      <c r="I839">
        <v>1</v>
      </c>
    </row>
    <row r="840" spans="1:9">
      <c r="A840">
        <v>2160750</v>
      </c>
      <c r="B840" t="s">
        <v>9</v>
      </c>
      <c r="C840" t="str">
        <f t="shared" si="42"/>
        <v>03533</v>
      </c>
      <c r="D840" t="str">
        <f>""</f>
        <v/>
      </c>
      <c r="E840">
        <v>2164371</v>
      </c>
      <c r="F840" t="s">
        <v>9</v>
      </c>
      <c r="G840" t="str">
        <f>"09510"</f>
        <v>09510</v>
      </c>
      <c r="H840" t="str">
        <f>""</f>
        <v/>
      </c>
      <c r="I840">
        <v>1</v>
      </c>
    </row>
    <row r="841" spans="1:9">
      <c r="A841">
        <v>2160750</v>
      </c>
      <c r="B841" t="s">
        <v>9</v>
      </c>
      <c r="C841" t="str">
        <f t="shared" si="42"/>
        <v>03533</v>
      </c>
      <c r="D841" t="str">
        <f>""</f>
        <v/>
      </c>
      <c r="E841">
        <v>2186884</v>
      </c>
      <c r="F841" t="s">
        <v>9</v>
      </c>
      <c r="G841" t="str">
        <f>"38761"</f>
        <v>38761</v>
      </c>
      <c r="H841" t="str">
        <f>""</f>
        <v/>
      </c>
      <c r="I841">
        <v>2</v>
      </c>
    </row>
    <row r="842" spans="1:9">
      <c r="A842">
        <v>2160751</v>
      </c>
      <c r="B842" t="s">
        <v>9</v>
      </c>
      <c r="C842" t="str">
        <f>"03534"</f>
        <v>03534</v>
      </c>
      <c r="D842" t="str">
        <f>""</f>
        <v/>
      </c>
      <c r="E842">
        <v>2159719</v>
      </c>
      <c r="F842" t="s">
        <v>9</v>
      </c>
      <c r="G842" t="str">
        <f>"01818"</f>
        <v>01818</v>
      </c>
      <c r="H842" t="str">
        <f>""</f>
        <v/>
      </c>
      <c r="I842">
        <v>1</v>
      </c>
    </row>
    <row r="843" spans="1:9">
      <c r="A843">
        <v>2160751</v>
      </c>
      <c r="B843" t="s">
        <v>9</v>
      </c>
      <c r="C843" t="str">
        <f>"03534"</f>
        <v>03534</v>
      </c>
      <c r="D843" t="str">
        <f>""</f>
        <v/>
      </c>
      <c r="E843">
        <v>2160456</v>
      </c>
      <c r="F843" t="s">
        <v>9</v>
      </c>
      <c r="G843" t="str">
        <f>"02998"</f>
        <v>02998</v>
      </c>
      <c r="H843" t="str">
        <f>""</f>
        <v/>
      </c>
      <c r="I843">
        <v>8</v>
      </c>
    </row>
    <row r="844" spans="1:9">
      <c r="A844">
        <v>2160751</v>
      </c>
      <c r="B844" t="s">
        <v>9</v>
      </c>
      <c r="C844" t="str">
        <f>"03534"</f>
        <v>03534</v>
      </c>
      <c r="D844" t="str">
        <f>""</f>
        <v/>
      </c>
      <c r="E844">
        <v>2160457</v>
      </c>
      <c r="F844" t="s">
        <v>9</v>
      </c>
      <c r="G844" t="str">
        <f>"02999"</f>
        <v>02999</v>
      </c>
      <c r="H844" t="str">
        <f>""</f>
        <v/>
      </c>
      <c r="I844">
        <v>8</v>
      </c>
    </row>
    <row r="845" spans="1:9">
      <c r="A845">
        <v>2160751</v>
      </c>
      <c r="B845" t="s">
        <v>9</v>
      </c>
      <c r="C845" t="str">
        <f>"03534"</f>
        <v>03534</v>
      </c>
      <c r="D845" t="str">
        <f>""</f>
        <v/>
      </c>
      <c r="E845">
        <v>2160754</v>
      </c>
      <c r="F845" t="s">
        <v>9</v>
      </c>
      <c r="G845" t="str">
        <f>"03543"</f>
        <v>03543</v>
      </c>
      <c r="H845" t="str">
        <f>""</f>
        <v/>
      </c>
      <c r="I845">
        <v>1</v>
      </c>
    </row>
    <row r="846" spans="1:9">
      <c r="A846">
        <v>2160751</v>
      </c>
      <c r="B846" t="s">
        <v>9</v>
      </c>
      <c r="C846" t="str">
        <f>"03534"</f>
        <v>03534</v>
      </c>
      <c r="D846" t="str">
        <f>""</f>
        <v/>
      </c>
      <c r="E846">
        <v>2163613</v>
      </c>
      <c r="F846" t="s">
        <v>9</v>
      </c>
      <c r="G846" t="str">
        <f>"08400"</f>
        <v>08400</v>
      </c>
      <c r="H846" t="str">
        <f>""</f>
        <v/>
      </c>
      <c r="I846">
        <v>8</v>
      </c>
    </row>
    <row r="847" spans="1:9">
      <c r="A847">
        <v>2160752</v>
      </c>
      <c r="B847" t="s">
        <v>9</v>
      </c>
      <c r="C847" t="str">
        <f>"03536"</f>
        <v>03536</v>
      </c>
      <c r="D847" t="str">
        <f>""</f>
        <v/>
      </c>
      <c r="E847">
        <v>2160748</v>
      </c>
      <c r="F847" t="s">
        <v>9</v>
      </c>
      <c r="G847" t="str">
        <f>"03530"</f>
        <v>03530</v>
      </c>
      <c r="H847" t="str">
        <f>""</f>
        <v/>
      </c>
      <c r="I847">
        <v>1</v>
      </c>
    </row>
    <row r="848" spans="1:9">
      <c r="A848">
        <v>2160752</v>
      </c>
      <c r="B848" t="s">
        <v>9</v>
      </c>
      <c r="C848" t="str">
        <f>"03536"</f>
        <v>03536</v>
      </c>
      <c r="D848" t="str">
        <f>""</f>
        <v/>
      </c>
      <c r="E848">
        <v>2160863</v>
      </c>
      <c r="F848" t="s">
        <v>9</v>
      </c>
      <c r="G848" t="str">
        <f>"03703"</f>
        <v>03703</v>
      </c>
      <c r="H848" t="str">
        <f>""</f>
        <v/>
      </c>
      <c r="I848">
        <v>3</v>
      </c>
    </row>
    <row r="849" spans="1:9">
      <c r="A849">
        <v>2160752</v>
      </c>
      <c r="B849" t="s">
        <v>9</v>
      </c>
      <c r="C849" t="str">
        <f>"03536"</f>
        <v>03536</v>
      </c>
      <c r="D849" t="str">
        <f>""</f>
        <v/>
      </c>
      <c r="E849">
        <v>2172100</v>
      </c>
      <c r="F849" t="s">
        <v>9</v>
      </c>
      <c r="G849" t="str">
        <f>"21197"</f>
        <v>21197</v>
      </c>
      <c r="H849" t="str">
        <f>""</f>
        <v/>
      </c>
      <c r="I849">
        <v>3</v>
      </c>
    </row>
    <row r="850" spans="1:9">
      <c r="A850">
        <v>2160752</v>
      </c>
      <c r="B850" t="s">
        <v>9</v>
      </c>
      <c r="C850" t="str">
        <f>"03536"</f>
        <v>03536</v>
      </c>
      <c r="D850" t="str">
        <f>""</f>
        <v/>
      </c>
      <c r="E850">
        <v>2172876</v>
      </c>
      <c r="F850" t="s">
        <v>9</v>
      </c>
      <c r="G850" t="str">
        <f>"22118"</f>
        <v>22118</v>
      </c>
      <c r="H850" t="str">
        <f>""</f>
        <v/>
      </c>
      <c r="I850">
        <v>1</v>
      </c>
    </row>
    <row r="851" spans="1:9">
      <c r="A851">
        <v>2160756</v>
      </c>
      <c r="B851" t="s">
        <v>9</v>
      </c>
      <c r="C851" t="str">
        <f>"03546"</f>
        <v>03546</v>
      </c>
      <c r="D851" t="str">
        <f>""</f>
        <v/>
      </c>
      <c r="E851">
        <v>2160369</v>
      </c>
      <c r="F851" t="s">
        <v>9</v>
      </c>
      <c r="G851" t="str">
        <f>"02818"</f>
        <v>02818</v>
      </c>
      <c r="H851" t="str">
        <f>""</f>
        <v/>
      </c>
      <c r="I851">
        <v>1</v>
      </c>
    </row>
    <row r="852" spans="1:9">
      <c r="A852">
        <v>2160756</v>
      </c>
      <c r="B852" t="s">
        <v>9</v>
      </c>
      <c r="C852" t="str">
        <f>"03546"</f>
        <v>03546</v>
      </c>
      <c r="D852" t="str">
        <f>""</f>
        <v/>
      </c>
      <c r="E852">
        <v>2160429</v>
      </c>
      <c r="F852" t="s">
        <v>9</v>
      </c>
      <c r="G852" t="str">
        <f>"02942"</f>
        <v>02942</v>
      </c>
      <c r="H852" t="str">
        <f>""</f>
        <v/>
      </c>
      <c r="I852">
        <v>1</v>
      </c>
    </row>
    <row r="853" spans="1:9">
      <c r="A853">
        <v>2160756</v>
      </c>
      <c r="B853" t="s">
        <v>9</v>
      </c>
      <c r="C853" t="str">
        <f>"03546"</f>
        <v>03546</v>
      </c>
      <c r="D853" t="str">
        <f>""</f>
        <v/>
      </c>
      <c r="E853">
        <v>2167376</v>
      </c>
      <c r="F853" t="s">
        <v>9</v>
      </c>
      <c r="G853" t="str">
        <f>"14414"</f>
        <v>14414</v>
      </c>
      <c r="H853" t="str">
        <f>""</f>
        <v/>
      </c>
      <c r="I853">
        <v>1</v>
      </c>
    </row>
    <row r="854" spans="1:9">
      <c r="A854">
        <v>2160757</v>
      </c>
      <c r="B854" t="s">
        <v>9</v>
      </c>
      <c r="C854" t="str">
        <f>"03548"</f>
        <v>03548</v>
      </c>
      <c r="D854" t="str">
        <f>""</f>
        <v/>
      </c>
      <c r="E854">
        <v>2160429</v>
      </c>
      <c r="F854" t="s">
        <v>9</v>
      </c>
      <c r="G854" t="str">
        <f>"02942"</f>
        <v>02942</v>
      </c>
      <c r="H854" t="str">
        <f>""</f>
        <v/>
      </c>
      <c r="I854">
        <v>1</v>
      </c>
    </row>
    <row r="855" spans="1:9">
      <c r="A855">
        <v>2160757</v>
      </c>
      <c r="B855" t="s">
        <v>9</v>
      </c>
      <c r="C855" t="str">
        <f>"03548"</f>
        <v>03548</v>
      </c>
      <c r="D855" t="str">
        <f>""</f>
        <v/>
      </c>
      <c r="E855">
        <v>2163278</v>
      </c>
      <c r="F855" t="s">
        <v>9</v>
      </c>
      <c r="G855" t="str">
        <f>"07862"</f>
        <v>07862</v>
      </c>
      <c r="H855" t="str">
        <f>""</f>
        <v/>
      </c>
      <c r="I855">
        <v>1</v>
      </c>
    </row>
    <row r="856" spans="1:9">
      <c r="A856">
        <v>2160757</v>
      </c>
      <c r="B856" t="s">
        <v>9</v>
      </c>
      <c r="C856" t="str">
        <f>"03548"</f>
        <v>03548</v>
      </c>
      <c r="D856" t="str">
        <f>""</f>
        <v/>
      </c>
      <c r="E856">
        <v>2163280</v>
      </c>
      <c r="F856" t="s">
        <v>9</v>
      </c>
      <c r="G856" t="str">
        <f>"07866"</f>
        <v>07866</v>
      </c>
      <c r="H856" t="str">
        <f>""</f>
        <v/>
      </c>
      <c r="I856">
        <v>3</v>
      </c>
    </row>
    <row r="857" spans="1:9">
      <c r="A857">
        <v>2160770</v>
      </c>
      <c r="B857" t="s">
        <v>9</v>
      </c>
      <c r="C857" t="str">
        <f>"03567"</f>
        <v>03567</v>
      </c>
      <c r="D857" t="str">
        <f>""</f>
        <v/>
      </c>
      <c r="E857">
        <v>2160405</v>
      </c>
      <c r="F857" t="s">
        <v>9</v>
      </c>
      <c r="G857" t="str">
        <f>"02888"</f>
        <v>02888</v>
      </c>
      <c r="H857" t="str">
        <f>""</f>
        <v/>
      </c>
      <c r="I857">
        <v>3</v>
      </c>
    </row>
    <row r="858" spans="1:9">
      <c r="A858">
        <v>2160770</v>
      </c>
      <c r="B858" t="s">
        <v>9</v>
      </c>
      <c r="C858" t="str">
        <f>"03567"</f>
        <v>03567</v>
      </c>
      <c r="D858" t="str">
        <f>""</f>
        <v/>
      </c>
      <c r="E858">
        <v>2160748</v>
      </c>
      <c r="F858" t="s">
        <v>9</v>
      </c>
      <c r="G858" t="str">
        <f>"03530"</f>
        <v>03530</v>
      </c>
      <c r="H858" t="str">
        <f>""</f>
        <v/>
      </c>
      <c r="I858">
        <v>1</v>
      </c>
    </row>
    <row r="859" spans="1:9">
      <c r="A859">
        <v>2160770</v>
      </c>
      <c r="B859" t="s">
        <v>9</v>
      </c>
      <c r="C859" t="str">
        <f>"03567"</f>
        <v>03567</v>
      </c>
      <c r="D859" t="str">
        <f>""</f>
        <v/>
      </c>
      <c r="E859">
        <v>2160864</v>
      </c>
      <c r="F859" t="s">
        <v>9</v>
      </c>
      <c r="G859" t="str">
        <f>"03704"</f>
        <v>03704</v>
      </c>
      <c r="H859" t="str">
        <f>""</f>
        <v/>
      </c>
      <c r="I859">
        <v>3</v>
      </c>
    </row>
    <row r="860" spans="1:9">
      <c r="A860">
        <v>2160770</v>
      </c>
      <c r="B860" t="s">
        <v>9</v>
      </c>
      <c r="C860" t="str">
        <f>"03567"</f>
        <v>03567</v>
      </c>
      <c r="D860" t="str">
        <f>""</f>
        <v/>
      </c>
      <c r="E860">
        <v>2172876</v>
      </c>
      <c r="F860" t="s">
        <v>9</v>
      </c>
      <c r="G860" t="str">
        <f>"22118"</f>
        <v>22118</v>
      </c>
      <c r="H860" t="str">
        <f>""</f>
        <v/>
      </c>
      <c r="I860">
        <v>1</v>
      </c>
    </row>
    <row r="861" spans="1:9">
      <c r="A861">
        <v>2160771</v>
      </c>
      <c r="B861" t="s">
        <v>9</v>
      </c>
      <c r="C861" t="str">
        <f>"03568"</f>
        <v>03568</v>
      </c>
      <c r="D861" t="str">
        <f>""</f>
        <v/>
      </c>
      <c r="E861">
        <v>2160866</v>
      </c>
      <c r="F861" t="s">
        <v>9</v>
      </c>
      <c r="G861" t="str">
        <f>"03715"</f>
        <v>03715</v>
      </c>
      <c r="H861" t="str">
        <f>""</f>
        <v/>
      </c>
      <c r="I861">
        <v>3</v>
      </c>
    </row>
    <row r="862" spans="1:9">
      <c r="A862">
        <v>2160771</v>
      </c>
      <c r="B862" t="s">
        <v>9</v>
      </c>
      <c r="C862" t="str">
        <f>"03568"</f>
        <v>03568</v>
      </c>
      <c r="D862" t="str">
        <f>""</f>
        <v/>
      </c>
      <c r="E862">
        <v>2160867</v>
      </c>
      <c r="F862" t="s">
        <v>9</v>
      </c>
      <c r="G862" t="str">
        <f>"03721"</f>
        <v>03721</v>
      </c>
      <c r="H862" t="str">
        <f>""</f>
        <v/>
      </c>
      <c r="I862">
        <v>3</v>
      </c>
    </row>
    <row r="863" spans="1:9">
      <c r="A863">
        <v>2160771</v>
      </c>
      <c r="B863" t="s">
        <v>9</v>
      </c>
      <c r="C863" t="str">
        <f>"03568"</f>
        <v>03568</v>
      </c>
      <c r="D863" t="str">
        <f>""</f>
        <v/>
      </c>
      <c r="E863">
        <v>2172875</v>
      </c>
      <c r="F863" t="s">
        <v>9</v>
      </c>
      <c r="G863" t="str">
        <f>"22117"</f>
        <v>22117</v>
      </c>
      <c r="H863" t="str">
        <f>""</f>
        <v/>
      </c>
      <c r="I863">
        <v>1</v>
      </c>
    </row>
    <row r="864" spans="1:9">
      <c r="A864">
        <v>2160771</v>
      </c>
      <c r="B864" t="s">
        <v>9</v>
      </c>
      <c r="C864" t="str">
        <f>"03568"</f>
        <v>03568</v>
      </c>
      <c r="D864" t="str">
        <f>""</f>
        <v/>
      </c>
      <c r="E864">
        <v>2173431</v>
      </c>
      <c r="F864" t="s">
        <v>9</v>
      </c>
      <c r="G864" t="str">
        <f>"22725"</f>
        <v>22725</v>
      </c>
      <c r="H864" t="str">
        <f>""</f>
        <v/>
      </c>
      <c r="I864">
        <v>1</v>
      </c>
    </row>
    <row r="865" spans="1:9">
      <c r="A865">
        <v>2160782</v>
      </c>
      <c r="B865" t="s">
        <v>9</v>
      </c>
      <c r="C865" t="str">
        <f>"03585"</f>
        <v>03585</v>
      </c>
      <c r="D865" t="str">
        <f>""</f>
        <v/>
      </c>
      <c r="E865">
        <v>2160866</v>
      </c>
      <c r="F865" t="s">
        <v>9</v>
      </c>
      <c r="G865" t="str">
        <f>"03715"</f>
        <v>03715</v>
      </c>
      <c r="H865" t="str">
        <f>""</f>
        <v/>
      </c>
      <c r="I865">
        <v>3</v>
      </c>
    </row>
    <row r="866" spans="1:9">
      <c r="A866">
        <v>2160782</v>
      </c>
      <c r="B866" t="s">
        <v>9</v>
      </c>
      <c r="C866" t="str">
        <f>"03585"</f>
        <v>03585</v>
      </c>
      <c r="D866" t="str">
        <f>""</f>
        <v/>
      </c>
      <c r="E866">
        <v>2160867</v>
      </c>
      <c r="F866" t="s">
        <v>9</v>
      </c>
      <c r="G866" t="str">
        <f>"03721"</f>
        <v>03721</v>
      </c>
      <c r="H866" t="str">
        <f>""</f>
        <v/>
      </c>
      <c r="I866">
        <v>3</v>
      </c>
    </row>
    <row r="867" spans="1:9">
      <c r="A867">
        <v>2160782</v>
      </c>
      <c r="B867" t="s">
        <v>9</v>
      </c>
      <c r="C867" t="str">
        <f>"03585"</f>
        <v>03585</v>
      </c>
      <c r="D867" t="str">
        <f>""</f>
        <v/>
      </c>
      <c r="E867">
        <v>2172875</v>
      </c>
      <c r="F867" t="s">
        <v>9</v>
      </c>
      <c r="G867" t="str">
        <f>"22117"</f>
        <v>22117</v>
      </c>
      <c r="H867" t="str">
        <f>""</f>
        <v/>
      </c>
      <c r="I867">
        <v>1</v>
      </c>
    </row>
    <row r="868" spans="1:9">
      <c r="A868">
        <v>2160782</v>
      </c>
      <c r="B868" t="s">
        <v>9</v>
      </c>
      <c r="C868" t="str">
        <f>"03585"</f>
        <v>03585</v>
      </c>
      <c r="D868" t="str">
        <f>""</f>
        <v/>
      </c>
      <c r="E868">
        <v>2173271</v>
      </c>
      <c r="F868" t="s">
        <v>9</v>
      </c>
      <c r="G868" t="str">
        <f>"22553"</f>
        <v>22553</v>
      </c>
      <c r="H868" t="str">
        <f>""</f>
        <v/>
      </c>
      <c r="I868">
        <v>1</v>
      </c>
    </row>
    <row r="869" spans="1:9">
      <c r="A869">
        <v>2160789</v>
      </c>
      <c r="B869" t="s">
        <v>9</v>
      </c>
      <c r="C869" t="str">
        <f t="shared" ref="C869:C875" si="43">"03595"</f>
        <v>03595</v>
      </c>
      <c r="D869" t="str">
        <f>""</f>
        <v/>
      </c>
      <c r="E869">
        <v>2159960</v>
      </c>
      <c r="F869" t="s">
        <v>9</v>
      </c>
      <c r="G869" t="str">
        <f>"02160"</f>
        <v>02160</v>
      </c>
      <c r="H869" t="str">
        <f>""</f>
        <v/>
      </c>
      <c r="I869">
        <v>1</v>
      </c>
    </row>
    <row r="870" spans="1:9">
      <c r="A870">
        <v>2160789</v>
      </c>
      <c r="B870" t="s">
        <v>9</v>
      </c>
      <c r="C870" t="str">
        <f t="shared" si="43"/>
        <v>03595</v>
      </c>
      <c r="D870" t="str">
        <f>""</f>
        <v/>
      </c>
      <c r="E870">
        <v>2160248</v>
      </c>
      <c r="F870" t="s">
        <v>9</v>
      </c>
      <c r="G870" t="str">
        <f>"02582"</f>
        <v>02582</v>
      </c>
      <c r="H870" t="str">
        <f>""</f>
        <v/>
      </c>
      <c r="I870">
        <v>1</v>
      </c>
    </row>
    <row r="871" spans="1:9">
      <c r="A871">
        <v>2160789</v>
      </c>
      <c r="B871" t="s">
        <v>9</v>
      </c>
      <c r="C871" t="str">
        <f t="shared" si="43"/>
        <v>03595</v>
      </c>
      <c r="D871" t="str">
        <f>""</f>
        <v/>
      </c>
      <c r="E871">
        <v>2160550</v>
      </c>
      <c r="F871" t="s">
        <v>9</v>
      </c>
      <c r="G871" t="str">
        <f>"03185"</f>
        <v>03185</v>
      </c>
      <c r="H871" t="str">
        <f>""</f>
        <v/>
      </c>
      <c r="I871">
        <v>1</v>
      </c>
    </row>
    <row r="872" spans="1:9">
      <c r="A872">
        <v>2160789</v>
      </c>
      <c r="B872" t="s">
        <v>9</v>
      </c>
      <c r="C872" t="str">
        <f t="shared" si="43"/>
        <v>03595</v>
      </c>
      <c r="D872" t="str">
        <f>""</f>
        <v/>
      </c>
      <c r="E872">
        <v>2160790</v>
      </c>
      <c r="F872" t="s">
        <v>9</v>
      </c>
      <c r="G872" t="str">
        <f>"03596"</f>
        <v>03596</v>
      </c>
      <c r="H872" t="str">
        <f>""</f>
        <v/>
      </c>
      <c r="I872">
        <v>1</v>
      </c>
    </row>
    <row r="873" spans="1:9">
      <c r="A873">
        <v>2160789</v>
      </c>
      <c r="B873" t="s">
        <v>9</v>
      </c>
      <c r="C873" t="str">
        <f t="shared" si="43"/>
        <v>03595</v>
      </c>
      <c r="D873" t="str">
        <f>""</f>
        <v/>
      </c>
      <c r="E873">
        <v>2162937</v>
      </c>
      <c r="F873" t="s">
        <v>9</v>
      </c>
      <c r="G873" t="str">
        <f>"07254"</f>
        <v>07254</v>
      </c>
      <c r="H873" t="str">
        <f>""</f>
        <v/>
      </c>
      <c r="I873">
        <v>1</v>
      </c>
    </row>
    <row r="874" spans="1:9">
      <c r="A874">
        <v>2160789</v>
      </c>
      <c r="B874" t="s">
        <v>9</v>
      </c>
      <c r="C874" t="str">
        <f t="shared" si="43"/>
        <v>03595</v>
      </c>
      <c r="D874" t="str">
        <f>""</f>
        <v/>
      </c>
      <c r="E874">
        <v>2186880</v>
      </c>
      <c r="F874" t="s">
        <v>9</v>
      </c>
      <c r="G874" t="str">
        <f>"38757"</f>
        <v>38757</v>
      </c>
      <c r="H874" t="str">
        <f>""</f>
        <v/>
      </c>
      <c r="I874">
        <v>1</v>
      </c>
    </row>
    <row r="875" spans="1:9">
      <c r="A875">
        <v>2160789</v>
      </c>
      <c r="B875" t="s">
        <v>9</v>
      </c>
      <c r="C875" t="str">
        <f t="shared" si="43"/>
        <v>03595</v>
      </c>
      <c r="D875" t="str">
        <f>""</f>
        <v/>
      </c>
      <c r="E875">
        <v>2192992</v>
      </c>
      <c r="F875" t="s">
        <v>9</v>
      </c>
      <c r="G875" t="str">
        <f>"45642"</f>
        <v>45642</v>
      </c>
      <c r="H875" t="str">
        <f>""</f>
        <v/>
      </c>
      <c r="I875">
        <v>1</v>
      </c>
    </row>
    <row r="876" spans="1:9">
      <c r="A876">
        <v>2160805</v>
      </c>
      <c r="B876" t="s">
        <v>9</v>
      </c>
      <c r="C876" t="str">
        <f>"03615"</f>
        <v>03615</v>
      </c>
      <c r="D876" t="str">
        <f>""</f>
        <v/>
      </c>
      <c r="E876">
        <v>2160673</v>
      </c>
      <c r="F876" t="s">
        <v>9</v>
      </c>
      <c r="G876" t="str">
        <f>"03378"</f>
        <v>03378</v>
      </c>
      <c r="H876" t="str">
        <f>""</f>
        <v/>
      </c>
      <c r="I876">
        <v>3</v>
      </c>
    </row>
    <row r="877" spans="1:9">
      <c r="A877">
        <v>2160805</v>
      </c>
      <c r="B877" t="s">
        <v>9</v>
      </c>
      <c r="C877" t="str">
        <f>"03615"</f>
        <v>03615</v>
      </c>
      <c r="D877" t="str">
        <f>""</f>
        <v/>
      </c>
      <c r="E877">
        <v>2160689</v>
      </c>
      <c r="F877" t="s">
        <v>9</v>
      </c>
      <c r="G877" t="str">
        <f>"03411"</f>
        <v>03411</v>
      </c>
      <c r="H877" t="str">
        <f>""</f>
        <v/>
      </c>
      <c r="I877">
        <v>1</v>
      </c>
    </row>
    <row r="878" spans="1:9">
      <c r="A878">
        <v>2160805</v>
      </c>
      <c r="B878" t="s">
        <v>9</v>
      </c>
      <c r="C878" t="str">
        <f>"03615"</f>
        <v>03615</v>
      </c>
      <c r="D878" t="str">
        <f>""</f>
        <v/>
      </c>
      <c r="E878">
        <v>2160865</v>
      </c>
      <c r="F878" t="s">
        <v>9</v>
      </c>
      <c r="G878" t="str">
        <f>"03714"</f>
        <v>03714</v>
      </c>
      <c r="H878" t="str">
        <f>""</f>
        <v/>
      </c>
      <c r="I878">
        <v>3</v>
      </c>
    </row>
    <row r="879" spans="1:9">
      <c r="A879">
        <v>2160805</v>
      </c>
      <c r="B879" t="s">
        <v>9</v>
      </c>
      <c r="C879" t="str">
        <f>"03615"</f>
        <v>03615</v>
      </c>
      <c r="D879" t="str">
        <f>""</f>
        <v/>
      </c>
      <c r="E879">
        <v>2172876</v>
      </c>
      <c r="F879" t="s">
        <v>9</v>
      </c>
      <c r="G879" t="str">
        <f>"22118"</f>
        <v>22118</v>
      </c>
      <c r="H879" t="str">
        <f>""</f>
        <v/>
      </c>
      <c r="I879">
        <v>1</v>
      </c>
    </row>
    <row r="880" spans="1:9">
      <c r="A880">
        <v>2160806</v>
      </c>
      <c r="B880" t="s">
        <v>9</v>
      </c>
      <c r="C880" t="str">
        <f>"03616"</f>
        <v>03616</v>
      </c>
      <c r="D880" t="str">
        <f>""</f>
        <v/>
      </c>
      <c r="E880">
        <v>2160778</v>
      </c>
      <c r="F880" t="s">
        <v>9</v>
      </c>
      <c r="G880" t="str">
        <f>"03580"</f>
        <v>03580</v>
      </c>
      <c r="H880" t="str">
        <f>""</f>
        <v/>
      </c>
      <c r="I880">
        <v>1</v>
      </c>
    </row>
    <row r="881" spans="1:9">
      <c r="A881">
        <v>2160806</v>
      </c>
      <c r="B881" t="s">
        <v>9</v>
      </c>
      <c r="C881" t="str">
        <f>"03616"</f>
        <v>03616</v>
      </c>
      <c r="D881" t="str">
        <f>""</f>
        <v/>
      </c>
      <c r="E881">
        <v>2160866</v>
      </c>
      <c r="F881" t="s">
        <v>9</v>
      </c>
      <c r="G881" t="str">
        <f>"03715"</f>
        <v>03715</v>
      </c>
      <c r="H881" t="str">
        <f>""</f>
        <v/>
      </c>
      <c r="I881">
        <v>3</v>
      </c>
    </row>
    <row r="882" spans="1:9">
      <c r="A882">
        <v>2160806</v>
      </c>
      <c r="B882" t="s">
        <v>9</v>
      </c>
      <c r="C882" t="str">
        <f>"03616"</f>
        <v>03616</v>
      </c>
      <c r="D882" t="str">
        <f>""</f>
        <v/>
      </c>
      <c r="E882">
        <v>2160978</v>
      </c>
      <c r="F882" t="s">
        <v>9</v>
      </c>
      <c r="G882" t="str">
        <f>"03931"</f>
        <v>03931</v>
      </c>
      <c r="H882" t="str">
        <f>""</f>
        <v/>
      </c>
      <c r="I882">
        <v>3</v>
      </c>
    </row>
    <row r="883" spans="1:9">
      <c r="A883">
        <v>2160806</v>
      </c>
      <c r="B883" t="s">
        <v>9</v>
      </c>
      <c r="C883" t="str">
        <f>"03616"</f>
        <v>03616</v>
      </c>
      <c r="D883" t="str">
        <f>""</f>
        <v/>
      </c>
      <c r="E883">
        <v>2172875</v>
      </c>
      <c r="F883" t="s">
        <v>9</v>
      </c>
      <c r="G883" t="str">
        <f>"22117"</f>
        <v>22117</v>
      </c>
      <c r="H883" t="str">
        <f>""</f>
        <v/>
      </c>
      <c r="I883">
        <v>1</v>
      </c>
    </row>
    <row r="884" spans="1:9">
      <c r="A884">
        <v>2160812</v>
      </c>
      <c r="B884" t="s">
        <v>9</v>
      </c>
      <c r="C884" t="str">
        <f t="shared" ref="C884:C889" si="44">"03622"</f>
        <v>03622</v>
      </c>
      <c r="D884" t="str">
        <f>""</f>
        <v/>
      </c>
      <c r="E884">
        <v>2161005</v>
      </c>
      <c r="F884" t="s">
        <v>9</v>
      </c>
      <c r="G884" t="str">
        <f>"03973"</f>
        <v>03973</v>
      </c>
      <c r="H884" t="str">
        <f>""</f>
        <v/>
      </c>
      <c r="I884">
        <v>1</v>
      </c>
    </row>
    <row r="885" spans="1:9">
      <c r="A885">
        <v>2160812</v>
      </c>
      <c r="B885" t="s">
        <v>9</v>
      </c>
      <c r="C885" t="str">
        <f t="shared" si="44"/>
        <v>03622</v>
      </c>
      <c r="D885" t="str">
        <f>""</f>
        <v/>
      </c>
      <c r="E885">
        <v>2161029</v>
      </c>
      <c r="F885" t="s">
        <v>9</v>
      </c>
      <c r="G885" t="str">
        <f>"04015"</f>
        <v>04015</v>
      </c>
      <c r="H885" t="str">
        <f>""</f>
        <v/>
      </c>
      <c r="I885">
        <v>2</v>
      </c>
    </row>
    <row r="886" spans="1:9">
      <c r="A886">
        <v>2160812</v>
      </c>
      <c r="B886" t="s">
        <v>9</v>
      </c>
      <c r="C886" t="str">
        <f t="shared" si="44"/>
        <v>03622</v>
      </c>
      <c r="D886" t="str">
        <f>""</f>
        <v/>
      </c>
      <c r="E886">
        <v>2161328</v>
      </c>
      <c r="F886" t="s">
        <v>9</v>
      </c>
      <c r="G886" t="str">
        <f>"04526"</f>
        <v>04526</v>
      </c>
      <c r="H886" t="str">
        <f>""</f>
        <v/>
      </c>
      <c r="I886">
        <v>1</v>
      </c>
    </row>
    <row r="887" spans="1:9">
      <c r="A887">
        <v>2160812</v>
      </c>
      <c r="B887" t="s">
        <v>9</v>
      </c>
      <c r="C887" t="str">
        <f t="shared" si="44"/>
        <v>03622</v>
      </c>
      <c r="D887" t="str">
        <f>""</f>
        <v/>
      </c>
      <c r="E887">
        <v>2161828</v>
      </c>
      <c r="F887" t="s">
        <v>9</v>
      </c>
      <c r="G887" t="str">
        <f>"05360"</f>
        <v>05360</v>
      </c>
      <c r="H887" t="str">
        <f>""</f>
        <v/>
      </c>
      <c r="I887">
        <v>1</v>
      </c>
    </row>
    <row r="888" spans="1:9">
      <c r="A888">
        <v>2160812</v>
      </c>
      <c r="B888" t="s">
        <v>9</v>
      </c>
      <c r="C888" t="str">
        <f t="shared" si="44"/>
        <v>03622</v>
      </c>
      <c r="D888" t="str">
        <f>""</f>
        <v/>
      </c>
      <c r="E888">
        <v>2165648</v>
      </c>
      <c r="F888" t="s">
        <v>9</v>
      </c>
      <c r="G888" t="str">
        <f>"11435"</f>
        <v>11435</v>
      </c>
      <c r="H888" t="str">
        <f>""</f>
        <v/>
      </c>
      <c r="I888">
        <v>1</v>
      </c>
    </row>
    <row r="889" spans="1:9">
      <c r="A889">
        <v>2160812</v>
      </c>
      <c r="B889" t="s">
        <v>9</v>
      </c>
      <c r="C889" t="str">
        <f t="shared" si="44"/>
        <v>03622</v>
      </c>
      <c r="D889" t="str">
        <f>""</f>
        <v/>
      </c>
      <c r="E889">
        <v>2170727</v>
      </c>
      <c r="F889" t="s">
        <v>9</v>
      </c>
      <c r="G889" t="str">
        <f>"19159"</f>
        <v>19159</v>
      </c>
      <c r="H889" t="str">
        <f>""</f>
        <v/>
      </c>
      <c r="I889">
        <v>1</v>
      </c>
    </row>
    <row r="890" spans="1:9">
      <c r="A890">
        <v>2160813</v>
      </c>
      <c r="B890" t="s">
        <v>9</v>
      </c>
      <c r="C890" t="str">
        <f>"03623"</f>
        <v>03623</v>
      </c>
      <c r="D890" t="str">
        <f>""</f>
        <v/>
      </c>
      <c r="E890">
        <v>2161004</v>
      </c>
      <c r="F890" t="s">
        <v>9</v>
      </c>
      <c r="G890" t="str">
        <f>"03972"</f>
        <v>03972</v>
      </c>
      <c r="H890" t="str">
        <f>""</f>
        <v/>
      </c>
      <c r="I890">
        <v>1</v>
      </c>
    </row>
    <row r="891" spans="1:9">
      <c r="A891">
        <v>2160813</v>
      </c>
      <c r="B891" t="s">
        <v>9</v>
      </c>
      <c r="C891" t="str">
        <f>"03623"</f>
        <v>03623</v>
      </c>
      <c r="D891" t="str">
        <f>""</f>
        <v/>
      </c>
      <c r="E891">
        <v>2161005</v>
      </c>
      <c r="F891" t="s">
        <v>9</v>
      </c>
      <c r="G891" t="str">
        <f>"03973"</f>
        <v>03973</v>
      </c>
      <c r="H891" t="str">
        <f>""</f>
        <v/>
      </c>
      <c r="I891">
        <v>1</v>
      </c>
    </row>
    <row r="892" spans="1:9">
      <c r="A892">
        <v>2160813</v>
      </c>
      <c r="B892" t="s">
        <v>9</v>
      </c>
      <c r="C892" t="str">
        <f>"03623"</f>
        <v>03623</v>
      </c>
      <c r="D892" t="str">
        <f>""</f>
        <v/>
      </c>
      <c r="E892">
        <v>2161828</v>
      </c>
      <c r="F892" t="s">
        <v>9</v>
      </c>
      <c r="G892" t="str">
        <f>"05360"</f>
        <v>05360</v>
      </c>
      <c r="H892" t="str">
        <f>""</f>
        <v/>
      </c>
      <c r="I892">
        <v>1</v>
      </c>
    </row>
    <row r="893" spans="1:9">
      <c r="A893">
        <v>2160813</v>
      </c>
      <c r="B893" t="s">
        <v>9</v>
      </c>
      <c r="C893" t="str">
        <f>"03623"</f>
        <v>03623</v>
      </c>
      <c r="D893" t="str">
        <f>""</f>
        <v/>
      </c>
      <c r="E893">
        <v>2170727</v>
      </c>
      <c r="F893" t="s">
        <v>9</v>
      </c>
      <c r="G893" t="str">
        <f>"19159"</f>
        <v>19159</v>
      </c>
      <c r="H893" t="str">
        <f>""</f>
        <v/>
      </c>
      <c r="I893">
        <v>1</v>
      </c>
    </row>
    <row r="894" spans="1:9">
      <c r="A894">
        <v>2160814</v>
      </c>
      <c r="B894" t="s">
        <v>9</v>
      </c>
      <c r="C894" t="str">
        <f t="shared" ref="C894:C902" si="45">"03624"</f>
        <v>03624</v>
      </c>
      <c r="D894" t="str">
        <f>""</f>
        <v/>
      </c>
      <c r="E894">
        <v>2159960</v>
      </c>
      <c r="F894" t="s">
        <v>9</v>
      </c>
      <c r="G894" t="str">
        <f>"02160"</f>
        <v>02160</v>
      </c>
      <c r="H894" t="str">
        <f>""</f>
        <v/>
      </c>
      <c r="I894">
        <v>1</v>
      </c>
    </row>
    <row r="895" spans="1:9">
      <c r="A895">
        <v>2160814</v>
      </c>
      <c r="B895" t="s">
        <v>9</v>
      </c>
      <c r="C895" t="str">
        <f t="shared" si="45"/>
        <v>03624</v>
      </c>
      <c r="D895" t="str">
        <f>""</f>
        <v/>
      </c>
      <c r="E895">
        <v>2161005</v>
      </c>
      <c r="F895" t="s">
        <v>9</v>
      </c>
      <c r="G895" t="str">
        <f>"03973"</f>
        <v>03973</v>
      </c>
      <c r="H895" t="str">
        <f>""</f>
        <v/>
      </c>
      <c r="I895">
        <v>1</v>
      </c>
    </row>
    <row r="896" spans="1:9">
      <c r="A896">
        <v>2160814</v>
      </c>
      <c r="B896" t="s">
        <v>9</v>
      </c>
      <c r="C896" t="str">
        <f t="shared" si="45"/>
        <v>03624</v>
      </c>
      <c r="D896" t="str">
        <f>""</f>
        <v/>
      </c>
      <c r="E896">
        <v>2161033</v>
      </c>
      <c r="F896" t="s">
        <v>9</v>
      </c>
      <c r="G896" t="str">
        <f>"04020"</f>
        <v>04020</v>
      </c>
      <c r="H896" t="str">
        <f>""</f>
        <v/>
      </c>
      <c r="I896">
        <v>1</v>
      </c>
    </row>
    <row r="897" spans="1:9">
      <c r="A897">
        <v>2160814</v>
      </c>
      <c r="B897" t="s">
        <v>9</v>
      </c>
      <c r="C897" t="str">
        <f t="shared" si="45"/>
        <v>03624</v>
      </c>
      <c r="D897" t="str">
        <f>""</f>
        <v/>
      </c>
      <c r="E897">
        <v>2161305</v>
      </c>
      <c r="F897" t="s">
        <v>9</v>
      </c>
      <c r="G897" t="str">
        <f>"04499"</f>
        <v>04499</v>
      </c>
      <c r="H897" t="str">
        <f>""</f>
        <v/>
      </c>
      <c r="I897">
        <v>1</v>
      </c>
    </row>
    <row r="898" spans="1:9">
      <c r="A898">
        <v>2160814</v>
      </c>
      <c r="B898" t="s">
        <v>9</v>
      </c>
      <c r="C898" t="str">
        <f t="shared" si="45"/>
        <v>03624</v>
      </c>
      <c r="D898" t="str">
        <f>""</f>
        <v/>
      </c>
      <c r="E898">
        <v>2161309</v>
      </c>
      <c r="F898" t="s">
        <v>9</v>
      </c>
      <c r="G898" t="str">
        <f>"04504"</f>
        <v>04504</v>
      </c>
      <c r="H898" t="str">
        <f>""</f>
        <v/>
      </c>
      <c r="I898">
        <v>1</v>
      </c>
    </row>
    <row r="899" spans="1:9">
      <c r="A899">
        <v>2160814</v>
      </c>
      <c r="B899" t="s">
        <v>9</v>
      </c>
      <c r="C899" t="str">
        <f t="shared" si="45"/>
        <v>03624</v>
      </c>
      <c r="D899" t="str">
        <f>""</f>
        <v/>
      </c>
      <c r="E899">
        <v>2161316</v>
      </c>
      <c r="F899" t="s">
        <v>9</v>
      </c>
      <c r="G899" t="str">
        <f>"04511"</f>
        <v>04511</v>
      </c>
      <c r="H899" t="str">
        <f>""</f>
        <v/>
      </c>
      <c r="I899">
        <v>1</v>
      </c>
    </row>
    <row r="900" spans="1:9">
      <c r="A900">
        <v>2160814</v>
      </c>
      <c r="B900" t="s">
        <v>9</v>
      </c>
      <c r="C900" t="str">
        <f t="shared" si="45"/>
        <v>03624</v>
      </c>
      <c r="D900" t="str">
        <f>""</f>
        <v/>
      </c>
      <c r="E900">
        <v>2161317</v>
      </c>
      <c r="F900" t="s">
        <v>9</v>
      </c>
      <c r="G900" t="str">
        <f>"04512"</f>
        <v>04512</v>
      </c>
      <c r="H900" t="str">
        <f>""</f>
        <v/>
      </c>
      <c r="I900">
        <v>1</v>
      </c>
    </row>
    <row r="901" spans="1:9">
      <c r="A901">
        <v>2160814</v>
      </c>
      <c r="B901" t="s">
        <v>9</v>
      </c>
      <c r="C901" t="str">
        <f t="shared" si="45"/>
        <v>03624</v>
      </c>
      <c r="D901" t="str">
        <f>""</f>
        <v/>
      </c>
      <c r="E901">
        <v>2161828</v>
      </c>
      <c r="F901" t="s">
        <v>9</v>
      </c>
      <c r="G901" t="str">
        <f>"05360"</f>
        <v>05360</v>
      </c>
      <c r="H901" t="str">
        <f>""</f>
        <v/>
      </c>
      <c r="I901">
        <v>1</v>
      </c>
    </row>
    <row r="902" spans="1:9">
      <c r="A902">
        <v>2160814</v>
      </c>
      <c r="B902" t="s">
        <v>9</v>
      </c>
      <c r="C902" t="str">
        <f t="shared" si="45"/>
        <v>03624</v>
      </c>
      <c r="D902" t="str">
        <f>""</f>
        <v/>
      </c>
      <c r="E902">
        <v>2161833</v>
      </c>
      <c r="F902" t="s">
        <v>9</v>
      </c>
      <c r="G902" t="str">
        <f>"05370"</f>
        <v>05370</v>
      </c>
      <c r="H902" t="str">
        <f>""</f>
        <v/>
      </c>
      <c r="I902">
        <v>2</v>
      </c>
    </row>
    <row r="903" spans="1:9">
      <c r="A903">
        <v>2160815</v>
      </c>
      <c r="B903" t="s">
        <v>9</v>
      </c>
      <c r="C903" t="str">
        <f t="shared" ref="C903:C908" si="46">"03625"</f>
        <v>03625</v>
      </c>
      <c r="D903" t="str">
        <f>""</f>
        <v/>
      </c>
      <c r="E903">
        <v>2160823</v>
      </c>
      <c r="F903" t="s">
        <v>9</v>
      </c>
      <c r="G903" t="str">
        <f>"03634"</f>
        <v>03634</v>
      </c>
      <c r="H903" t="str">
        <f>""</f>
        <v/>
      </c>
      <c r="I903">
        <v>1</v>
      </c>
    </row>
    <row r="904" spans="1:9">
      <c r="A904">
        <v>2160815</v>
      </c>
      <c r="B904" t="s">
        <v>9</v>
      </c>
      <c r="C904" t="str">
        <f t="shared" si="46"/>
        <v>03625</v>
      </c>
      <c r="D904" t="str">
        <f>""</f>
        <v/>
      </c>
      <c r="E904">
        <v>2161005</v>
      </c>
      <c r="F904" t="s">
        <v>9</v>
      </c>
      <c r="G904" t="str">
        <f>"03973"</f>
        <v>03973</v>
      </c>
      <c r="H904" t="str">
        <f>""</f>
        <v/>
      </c>
      <c r="I904">
        <v>1</v>
      </c>
    </row>
    <row r="905" spans="1:9">
      <c r="A905">
        <v>2160815</v>
      </c>
      <c r="B905" t="s">
        <v>9</v>
      </c>
      <c r="C905" t="str">
        <f t="shared" si="46"/>
        <v>03625</v>
      </c>
      <c r="D905" t="str">
        <f>""</f>
        <v/>
      </c>
      <c r="E905">
        <v>2161309</v>
      </c>
      <c r="F905" t="s">
        <v>9</v>
      </c>
      <c r="G905" t="str">
        <f>"04504"</f>
        <v>04504</v>
      </c>
      <c r="H905" t="str">
        <f>""</f>
        <v/>
      </c>
      <c r="I905">
        <v>1</v>
      </c>
    </row>
    <row r="906" spans="1:9">
      <c r="A906">
        <v>2160815</v>
      </c>
      <c r="B906" t="s">
        <v>9</v>
      </c>
      <c r="C906" t="str">
        <f t="shared" si="46"/>
        <v>03625</v>
      </c>
      <c r="D906" t="str">
        <f>""</f>
        <v/>
      </c>
      <c r="E906">
        <v>2161749</v>
      </c>
      <c r="F906" t="s">
        <v>9</v>
      </c>
      <c r="G906" t="str">
        <f>"05222"</f>
        <v>05222</v>
      </c>
      <c r="H906" t="str">
        <f>""</f>
        <v/>
      </c>
      <c r="I906">
        <v>1</v>
      </c>
    </row>
    <row r="907" spans="1:9">
      <c r="A907">
        <v>2160815</v>
      </c>
      <c r="B907" t="s">
        <v>9</v>
      </c>
      <c r="C907" t="str">
        <f t="shared" si="46"/>
        <v>03625</v>
      </c>
      <c r="D907" t="str">
        <f>""</f>
        <v/>
      </c>
      <c r="E907">
        <v>2161827</v>
      </c>
      <c r="F907" t="s">
        <v>9</v>
      </c>
      <c r="G907" t="str">
        <f>"05359"</f>
        <v>05359</v>
      </c>
      <c r="H907" t="str">
        <f>""</f>
        <v/>
      </c>
      <c r="I907">
        <v>1</v>
      </c>
    </row>
    <row r="908" spans="1:9">
      <c r="A908">
        <v>2160815</v>
      </c>
      <c r="B908" t="s">
        <v>9</v>
      </c>
      <c r="C908" t="str">
        <f t="shared" si="46"/>
        <v>03625</v>
      </c>
      <c r="D908" t="str">
        <f>""</f>
        <v/>
      </c>
      <c r="E908">
        <v>2161828</v>
      </c>
      <c r="F908" t="s">
        <v>9</v>
      </c>
      <c r="G908" t="str">
        <f>"05360"</f>
        <v>05360</v>
      </c>
      <c r="H908" t="str">
        <f>""</f>
        <v/>
      </c>
      <c r="I908">
        <v>1</v>
      </c>
    </row>
    <row r="909" spans="1:9">
      <c r="A909">
        <v>2160816</v>
      </c>
      <c r="B909" t="s">
        <v>9</v>
      </c>
      <c r="C909" t="str">
        <f t="shared" ref="C909:C914" si="47">"03626"</f>
        <v>03626</v>
      </c>
      <c r="D909" t="str">
        <f>""</f>
        <v/>
      </c>
      <c r="E909">
        <v>2160248</v>
      </c>
      <c r="F909" t="s">
        <v>9</v>
      </c>
      <c r="G909" t="str">
        <f>"02582"</f>
        <v>02582</v>
      </c>
      <c r="H909" t="str">
        <f>""</f>
        <v/>
      </c>
      <c r="I909">
        <v>1</v>
      </c>
    </row>
    <row r="910" spans="1:9">
      <c r="A910">
        <v>2160816</v>
      </c>
      <c r="B910" t="s">
        <v>9</v>
      </c>
      <c r="C910" t="str">
        <f t="shared" si="47"/>
        <v>03626</v>
      </c>
      <c r="D910" t="str">
        <f>""</f>
        <v/>
      </c>
      <c r="E910">
        <v>2160458</v>
      </c>
      <c r="F910" t="s">
        <v>9</v>
      </c>
      <c r="G910" t="str">
        <f>"03004"</f>
        <v>03004</v>
      </c>
      <c r="H910" t="str">
        <f>""</f>
        <v/>
      </c>
      <c r="I910">
        <v>6</v>
      </c>
    </row>
    <row r="911" spans="1:9">
      <c r="A911">
        <v>2160816</v>
      </c>
      <c r="B911" t="s">
        <v>9</v>
      </c>
      <c r="C911" t="str">
        <f t="shared" si="47"/>
        <v>03626</v>
      </c>
      <c r="D911" t="str">
        <f>""</f>
        <v/>
      </c>
      <c r="E911">
        <v>2160913</v>
      </c>
      <c r="F911" t="s">
        <v>9</v>
      </c>
      <c r="G911" t="str">
        <f>"03833"</f>
        <v>03833</v>
      </c>
      <c r="H911" t="str">
        <f>""</f>
        <v/>
      </c>
      <c r="I911">
        <v>1</v>
      </c>
    </row>
    <row r="912" spans="1:9">
      <c r="A912">
        <v>2160816</v>
      </c>
      <c r="B912" t="s">
        <v>9</v>
      </c>
      <c r="C912" t="str">
        <f t="shared" si="47"/>
        <v>03626</v>
      </c>
      <c r="D912" t="str">
        <f>""</f>
        <v/>
      </c>
      <c r="E912">
        <v>2161757</v>
      </c>
      <c r="F912" t="s">
        <v>9</v>
      </c>
      <c r="G912" t="str">
        <f>"05238"</f>
        <v>05238</v>
      </c>
      <c r="H912" t="str">
        <f>""</f>
        <v/>
      </c>
      <c r="I912">
        <v>1</v>
      </c>
    </row>
    <row r="913" spans="1:9">
      <c r="A913">
        <v>2160816</v>
      </c>
      <c r="B913" t="s">
        <v>9</v>
      </c>
      <c r="C913" t="str">
        <f t="shared" si="47"/>
        <v>03626</v>
      </c>
      <c r="D913" t="str">
        <f>""</f>
        <v/>
      </c>
      <c r="E913">
        <v>2161816</v>
      </c>
      <c r="F913" t="s">
        <v>9</v>
      </c>
      <c r="G913" t="str">
        <f>"05336"</f>
        <v>05336</v>
      </c>
      <c r="H913" t="str">
        <f>""</f>
        <v/>
      </c>
      <c r="I913">
        <v>1</v>
      </c>
    </row>
    <row r="914" spans="1:9">
      <c r="A914">
        <v>2160816</v>
      </c>
      <c r="B914" t="s">
        <v>9</v>
      </c>
      <c r="C914" t="str">
        <f t="shared" si="47"/>
        <v>03626</v>
      </c>
      <c r="D914" t="str">
        <f>""</f>
        <v/>
      </c>
      <c r="E914">
        <v>2170727</v>
      </c>
      <c r="F914" t="s">
        <v>9</v>
      </c>
      <c r="G914" t="str">
        <f>"19159"</f>
        <v>19159</v>
      </c>
      <c r="H914" t="str">
        <f>""</f>
        <v/>
      </c>
      <c r="I914">
        <v>1</v>
      </c>
    </row>
    <row r="915" spans="1:9">
      <c r="A915">
        <v>2160818</v>
      </c>
      <c r="B915" t="s">
        <v>9</v>
      </c>
      <c r="C915" t="str">
        <f>"03628"</f>
        <v>03628</v>
      </c>
      <c r="D915" t="str">
        <f>""</f>
        <v/>
      </c>
      <c r="E915">
        <v>2160976</v>
      </c>
      <c r="F915" t="s">
        <v>9</v>
      </c>
      <c r="G915" t="str">
        <f>"03929"</f>
        <v>03929</v>
      </c>
      <c r="H915" t="str">
        <f>""</f>
        <v/>
      </c>
      <c r="I915">
        <v>1</v>
      </c>
    </row>
    <row r="916" spans="1:9">
      <c r="A916">
        <v>2160818</v>
      </c>
      <c r="B916" t="s">
        <v>9</v>
      </c>
      <c r="C916" t="str">
        <f>"03628"</f>
        <v>03628</v>
      </c>
      <c r="D916" t="str">
        <f>""</f>
        <v/>
      </c>
      <c r="E916">
        <v>2160978</v>
      </c>
      <c r="F916" t="s">
        <v>9</v>
      </c>
      <c r="G916" t="str">
        <f>"03931"</f>
        <v>03931</v>
      </c>
      <c r="H916" t="str">
        <f>""</f>
        <v/>
      </c>
      <c r="I916">
        <v>3</v>
      </c>
    </row>
    <row r="917" spans="1:9">
      <c r="A917">
        <v>2160818</v>
      </c>
      <c r="B917" t="s">
        <v>9</v>
      </c>
      <c r="C917" t="str">
        <f>"03628"</f>
        <v>03628</v>
      </c>
      <c r="D917" t="str">
        <f>""</f>
        <v/>
      </c>
      <c r="E917">
        <v>2160981</v>
      </c>
      <c r="F917" t="s">
        <v>9</v>
      </c>
      <c r="G917" t="str">
        <f>"03934"</f>
        <v>03934</v>
      </c>
      <c r="H917" t="str">
        <f>""</f>
        <v/>
      </c>
      <c r="I917">
        <v>3</v>
      </c>
    </row>
    <row r="918" spans="1:9">
      <c r="A918">
        <v>2160818</v>
      </c>
      <c r="B918" t="s">
        <v>9</v>
      </c>
      <c r="C918" t="str">
        <f>"03628"</f>
        <v>03628</v>
      </c>
      <c r="D918" t="str">
        <f>""</f>
        <v/>
      </c>
      <c r="E918">
        <v>2172875</v>
      </c>
      <c r="F918" t="s">
        <v>9</v>
      </c>
      <c r="G918" t="str">
        <f>"22117"</f>
        <v>22117</v>
      </c>
      <c r="H918" t="str">
        <f>""</f>
        <v/>
      </c>
      <c r="I918">
        <v>1</v>
      </c>
    </row>
    <row r="919" spans="1:9">
      <c r="A919">
        <v>2160819</v>
      </c>
      <c r="B919" t="s">
        <v>9</v>
      </c>
      <c r="C919" t="str">
        <f t="shared" ref="C919:C925" si="48">"03629"</f>
        <v>03629</v>
      </c>
      <c r="D919" t="str">
        <f>""</f>
        <v/>
      </c>
      <c r="E919">
        <v>2159960</v>
      </c>
      <c r="F919" t="s">
        <v>9</v>
      </c>
      <c r="G919" t="str">
        <f>"02160"</f>
        <v>02160</v>
      </c>
      <c r="H919" t="str">
        <f>""</f>
        <v/>
      </c>
      <c r="I919">
        <v>1</v>
      </c>
    </row>
    <row r="920" spans="1:9">
      <c r="A920">
        <v>2160819</v>
      </c>
      <c r="B920" t="s">
        <v>9</v>
      </c>
      <c r="C920" t="str">
        <f t="shared" si="48"/>
        <v>03629</v>
      </c>
      <c r="D920" t="str">
        <f>""</f>
        <v/>
      </c>
      <c r="E920">
        <v>2160550</v>
      </c>
      <c r="F920" t="s">
        <v>9</v>
      </c>
      <c r="G920" t="str">
        <f>"03185"</f>
        <v>03185</v>
      </c>
      <c r="H920" t="str">
        <f>""</f>
        <v/>
      </c>
      <c r="I920">
        <v>1</v>
      </c>
    </row>
    <row r="921" spans="1:9">
      <c r="A921">
        <v>2160819</v>
      </c>
      <c r="B921" t="s">
        <v>9</v>
      </c>
      <c r="C921" t="str">
        <f t="shared" si="48"/>
        <v>03629</v>
      </c>
      <c r="D921" t="str">
        <f>""</f>
        <v/>
      </c>
      <c r="E921">
        <v>2160820</v>
      </c>
      <c r="F921" t="s">
        <v>9</v>
      </c>
      <c r="G921" t="str">
        <f>"03630"</f>
        <v>03630</v>
      </c>
      <c r="H921" t="str">
        <f>""</f>
        <v/>
      </c>
      <c r="I921">
        <v>1</v>
      </c>
    </row>
    <row r="922" spans="1:9">
      <c r="A922">
        <v>2160819</v>
      </c>
      <c r="B922" t="s">
        <v>9</v>
      </c>
      <c r="C922" t="str">
        <f t="shared" si="48"/>
        <v>03629</v>
      </c>
      <c r="D922" t="str">
        <f>""</f>
        <v/>
      </c>
      <c r="E922">
        <v>2160821</v>
      </c>
      <c r="F922" t="s">
        <v>9</v>
      </c>
      <c r="G922" t="str">
        <f>"03631"</f>
        <v>03631</v>
      </c>
      <c r="H922" t="str">
        <f>""</f>
        <v/>
      </c>
      <c r="I922">
        <v>1</v>
      </c>
    </row>
    <row r="923" spans="1:9">
      <c r="A923">
        <v>2160819</v>
      </c>
      <c r="B923" t="s">
        <v>9</v>
      </c>
      <c r="C923" t="str">
        <f t="shared" si="48"/>
        <v>03629</v>
      </c>
      <c r="D923" t="str">
        <f>""</f>
        <v/>
      </c>
      <c r="E923">
        <v>2162937</v>
      </c>
      <c r="F923" t="s">
        <v>9</v>
      </c>
      <c r="G923" t="str">
        <f>"07254"</f>
        <v>07254</v>
      </c>
      <c r="H923" t="str">
        <f>""</f>
        <v/>
      </c>
      <c r="I923">
        <v>1</v>
      </c>
    </row>
    <row r="924" spans="1:9">
      <c r="A924">
        <v>2160819</v>
      </c>
      <c r="B924" t="s">
        <v>9</v>
      </c>
      <c r="C924" t="str">
        <f t="shared" si="48"/>
        <v>03629</v>
      </c>
      <c r="D924" t="str">
        <f>""</f>
        <v/>
      </c>
      <c r="E924">
        <v>2186880</v>
      </c>
      <c r="F924" t="s">
        <v>9</v>
      </c>
      <c r="G924" t="str">
        <f>"38757"</f>
        <v>38757</v>
      </c>
      <c r="H924" t="str">
        <f>""</f>
        <v/>
      </c>
      <c r="I924">
        <v>1</v>
      </c>
    </row>
    <row r="925" spans="1:9">
      <c r="A925">
        <v>2160819</v>
      </c>
      <c r="B925" t="s">
        <v>9</v>
      </c>
      <c r="C925" t="str">
        <f t="shared" si="48"/>
        <v>03629</v>
      </c>
      <c r="D925" t="str">
        <f>""</f>
        <v/>
      </c>
      <c r="E925">
        <v>2192994</v>
      </c>
      <c r="F925" t="s">
        <v>9</v>
      </c>
      <c r="G925" t="str">
        <f>"45644"</f>
        <v>45644</v>
      </c>
      <c r="H925" t="str">
        <f>""</f>
        <v/>
      </c>
      <c r="I925">
        <v>1</v>
      </c>
    </row>
    <row r="926" spans="1:9">
      <c r="A926">
        <v>2160822</v>
      </c>
      <c r="B926" t="s">
        <v>9</v>
      </c>
      <c r="C926" t="str">
        <f t="shared" ref="C926:C932" si="49">"03633"</f>
        <v>03633</v>
      </c>
      <c r="D926" t="str">
        <f>""</f>
        <v/>
      </c>
      <c r="E926">
        <v>2160248</v>
      </c>
      <c r="F926" t="s">
        <v>9</v>
      </c>
      <c r="G926" t="str">
        <f>"02582"</f>
        <v>02582</v>
      </c>
      <c r="H926" t="str">
        <f>""</f>
        <v/>
      </c>
      <c r="I926">
        <v>1</v>
      </c>
    </row>
    <row r="927" spans="1:9">
      <c r="A927">
        <v>2160822</v>
      </c>
      <c r="B927" t="s">
        <v>9</v>
      </c>
      <c r="C927" t="str">
        <f t="shared" si="49"/>
        <v>03633</v>
      </c>
      <c r="D927" t="str">
        <f>""</f>
        <v/>
      </c>
      <c r="E927">
        <v>2160549</v>
      </c>
      <c r="F927" t="s">
        <v>9</v>
      </c>
      <c r="G927" t="str">
        <f>"03183"</f>
        <v>03183</v>
      </c>
      <c r="H927" t="str">
        <f>""</f>
        <v/>
      </c>
      <c r="I927">
        <v>1</v>
      </c>
    </row>
    <row r="928" spans="1:9">
      <c r="A928">
        <v>2160822</v>
      </c>
      <c r="B928" t="s">
        <v>9</v>
      </c>
      <c r="C928" t="str">
        <f t="shared" si="49"/>
        <v>03633</v>
      </c>
      <c r="D928" t="str">
        <f>""</f>
        <v/>
      </c>
      <c r="E928">
        <v>2160550</v>
      </c>
      <c r="F928" t="s">
        <v>9</v>
      </c>
      <c r="G928" t="str">
        <f>"03185"</f>
        <v>03185</v>
      </c>
      <c r="H928" t="str">
        <f>""</f>
        <v/>
      </c>
      <c r="I928">
        <v>1</v>
      </c>
    </row>
    <row r="929" spans="1:9">
      <c r="A929">
        <v>2160822</v>
      </c>
      <c r="B929" t="s">
        <v>9</v>
      </c>
      <c r="C929" t="str">
        <f t="shared" si="49"/>
        <v>03633</v>
      </c>
      <c r="D929" t="str">
        <f>""</f>
        <v/>
      </c>
      <c r="E929">
        <v>2160823</v>
      </c>
      <c r="F929" t="s">
        <v>9</v>
      </c>
      <c r="G929" t="str">
        <f>"03634"</f>
        <v>03634</v>
      </c>
      <c r="H929" t="str">
        <f>""</f>
        <v/>
      </c>
      <c r="I929">
        <v>1</v>
      </c>
    </row>
    <row r="930" spans="1:9">
      <c r="A930">
        <v>2160822</v>
      </c>
      <c r="B930" t="s">
        <v>9</v>
      </c>
      <c r="C930" t="str">
        <f t="shared" si="49"/>
        <v>03633</v>
      </c>
      <c r="D930" t="str">
        <f>""</f>
        <v/>
      </c>
      <c r="E930">
        <v>2162937</v>
      </c>
      <c r="F930" t="s">
        <v>9</v>
      </c>
      <c r="G930" t="str">
        <f>"07254"</f>
        <v>07254</v>
      </c>
      <c r="H930" t="str">
        <f>""</f>
        <v/>
      </c>
      <c r="I930">
        <v>1</v>
      </c>
    </row>
    <row r="931" spans="1:9">
      <c r="A931">
        <v>2160822</v>
      </c>
      <c r="B931" t="s">
        <v>9</v>
      </c>
      <c r="C931" t="str">
        <f t="shared" si="49"/>
        <v>03633</v>
      </c>
      <c r="D931" t="str">
        <f>""</f>
        <v/>
      </c>
      <c r="E931">
        <v>2186880</v>
      </c>
      <c r="F931" t="s">
        <v>9</v>
      </c>
      <c r="G931" t="str">
        <f>"38757"</f>
        <v>38757</v>
      </c>
      <c r="H931" t="str">
        <f>""</f>
        <v/>
      </c>
      <c r="I931">
        <v>1</v>
      </c>
    </row>
    <row r="932" spans="1:9">
      <c r="A932">
        <v>2160822</v>
      </c>
      <c r="B932" t="s">
        <v>9</v>
      </c>
      <c r="C932" t="str">
        <f t="shared" si="49"/>
        <v>03633</v>
      </c>
      <c r="D932" t="str">
        <f>""</f>
        <v/>
      </c>
      <c r="E932">
        <v>2192992</v>
      </c>
      <c r="F932" t="s">
        <v>9</v>
      </c>
      <c r="G932" t="str">
        <f>"45642"</f>
        <v>45642</v>
      </c>
      <c r="H932" t="str">
        <f>""</f>
        <v/>
      </c>
      <c r="I932">
        <v>1</v>
      </c>
    </row>
    <row r="933" spans="1:9">
      <c r="A933">
        <v>2160824</v>
      </c>
      <c r="B933" t="s">
        <v>9</v>
      </c>
      <c r="C933" t="str">
        <f t="shared" ref="C933:C939" si="50">"03635"</f>
        <v>03635</v>
      </c>
      <c r="D933" t="str">
        <f>""</f>
        <v/>
      </c>
      <c r="E933">
        <v>2159723</v>
      </c>
      <c r="F933" t="s">
        <v>9</v>
      </c>
      <c r="G933" t="str">
        <f>"01827"</f>
        <v>01827</v>
      </c>
      <c r="H933" t="str">
        <f>""</f>
        <v/>
      </c>
      <c r="I933">
        <v>1</v>
      </c>
    </row>
    <row r="934" spans="1:9">
      <c r="A934">
        <v>2160824</v>
      </c>
      <c r="B934" t="s">
        <v>9</v>
      </c>
      <c r="C934" t="str">
        <f t="shared" si="50"/>
        <v>03635</v>
      </c>
      <c r="D934" t="str">
        <f>""</f>
        <v/>
      </c>
      <c r="E934">
        <v>2159960</v>
      </c>
      <c r="F934" t="s">
        <v>9</v>
      </c>
      <c r="G934" t="str">
        <f>"02160"</f>
        <v>02160</v>
      </c>
      <c r="H934" t="str">
        <f>""</f>
        <v/>
      </c>
      <c r="I934">
        <v>1</v>
      </c>
    </row>
    <row r="935" spans="1:9">
      <c r="A935">
        <v>2160824</v>
      </c>
      <c r="B935" t="s">
        <v>9</v>
      </c>
      <c r="C935" t="str">
        <f t="shared" si="50"/>
        <v>03635</v>
      </c>
      <c r="D935" t="str">
        <f>""</f>
        <v/>
      </c>
      <c r="E935">
        <v>2160458</v>
      </c>
      <c r="F935" t="s">
        <v>9</v>
      </c>
      <c r="G935" t="str">
        <f>"03004"</f>
        <v>03004</v>
      </c>
      <c r="H935" t="str">
        <f>""</f>
        <v/>
      </c>
      <c r="I935">
        <v>6</v>
      </c>
    </row>
    <row r="936" spans="1:9">
      <c r="A936">
        <v>2160824</v>
      </c>
      <c r="B936" t="s">
        <v>9</v>
      </c>
      <c r="C936" t="str">
        <f t="shared" si="50"/>
        <v>03635</v>
      </c>
      <c r="D936" t="str">
        <f>""</f>
        <v/>
      </c>
      <c r="E936">
        <v>2160642</v>
      </c>
      <c r="F936" t="s">
        <v>9</v>
      </c>
      <c r="G936" t="str">
        <f>"03335"</f>
        <v>03335</v>
      </c>
      <c r="H936" t="str">
        <f>""</f>
        <v/>
      </c>
      <c r="I936">
        <v>1</v>
      </c>
    </row>
    <row r="937" spans="1:9">
      <c r="A937">
        <v>2160824</v>
      </c>
      <c r="B937" t="s">
        <v>9</v>
      </c>
      <c r="C937" t="str">
        <f t="shared" si="50"/>
        <v>03635</v>
      </c>
      <c r="D937" t="str">
        <f>""</f>
        <v/>
      </c>
      <c r="E937">
        <v>2160820</v>
      </c>
      <c r="F937" t="s">
        <v>9</v>
      </c>
      <c r="G937" t="str">
        <f>"03630"</f>
        <v>03630</v>
      </c>
      <c r="H937" t="str">
        <f>""</f>
        <v/>
      </c>
      <c r="I937">
        <v>1</v>
      </c>
    </row>
    <row r="938" spans="1:9">
      <c r="A938">
        <v>2160824</v>
      </c>
      <c r="B938" t="s">
        <v>9</v>
      </c>
      <c r="C938" t="str">
        <f t="shared" si="50"/>
        <v>03635</v>
      </c>
      <c r="D938" t="str">
        <f>""</f>
        <v/>
      </c>
      <c r="E938">
        <v>2161757</v>
      </c>
      <c r="F938" t="s">
        <v>9</v>
      </c>
      <c r="G938" t="str">
        <f>"05238"</f>
        <v>05238</v>
      </c>
      <c r="H938" t="str">
        <f>""</f>
        <v/>
      </c>
      <c r="I938">
        <v>1</v>
      </c>
    </row>
    <row r="939" spans="1:9">
      <c r="A939">
        <v>2160824</v>
      </c>
      <c r="B939" t="s">
        <v>9</v>
      </c>
      <c r="C939" t="str">
        <f t="shared" si="50"/>
        <v>03635</v>
      </c>
      <c r="D939" t="str">
        <f>""</f>
        <v/>
      </c>
      <c r="E939">
        <v>2162936</v>
      </c>
      <c r="F939" t="s">
        <v>9</v>
      </c>
      <c r="G939" t="str">
        <f>"07253"</f>
        <v>07253</v>
      </c>
      <c r="H939" t="str">
        <f>""</f>
        <v/>
      </c>
      <c r="I939">
        <v>1</v>
      </c>
    </row>
    <row r="940" spans="1:9">
      <c r="A940">
        <v>2160825</v>
      </c>
      <c r="B940" t="s">
        <v>9</v>
      </c>
      <c r="C940" t="str">
        <f>"03636"</f>
        <v>03636</v>
      </c>
      <c r="D940" t="str">
        <f>""</f>
        <v/>
      </c>
      <c r="E940">
        <v>2160820</v>
      </c>
      <c r="F940" t="s">
        <v>9</v>
      </c>
      <c r="G940" t="str">
        <f>"03630"</f>
        <v>03630</v>
      </c>
      <c r="H940" t="str">
        <f>""</f>
        <v/>
      </c>
      <c r="I940">
        <v>1</v>
      </c>
    </row>
    <row r="941" spans="1:9">
      <c r="A941">
        <v>2160825</v>
      </c>
      <c r="B941" t="s">
        <v>9</v>
      </c>
      <c r="C941" t="str">
        <f>"03636"</f>
        <v>03636</v>
      </c>
      <c r="D941" t="str">
        <f>""</f>
        <v/>
      </c>
      <c r="E941">
        <v>2163384</v>
      </c>
      <c r="F941" t="s">
        <v>9</v>
      </c>
      <c r="G941" t="str">
        <f>"08020"</f>
        <v>08020</v>
      </c>
      <c r="H941" t="str">
        <f>""</f>
        <v/>
      </c>
      <c r="I941">
        <v>1</v>
      </c>
    </row>
    <row r="942" spans="1:9">
      <c r="A942">
        <v>2160825</v>
      </c>
      <c r="B942" t="s">
        <v>9</v>
      </c>
      <c r="C942" t="str">
        <f>"03636"</f>
        <v>03636</v>
      </c>
      <c r="D942" t="str">
        <f>""</f>
        <v/>
      </c>
      <c r="E942">
        <v>2164326</v>
      </c>
      <c r="F942" t="s">
        <v>9</v>
      </c>
      <c r="G942" t="str">
        <f>"09454"</f>
        <v>09454</v>
      </c>
      <c r="H942" t="str">
        <f>""</f>
        <v/>
      </c>
      <c r="I942">
        <v>1</v>
      </c>
    </row>
    <row r="943" spans="1:9">
      <c r="A943">
        <v>2160825</v>
      </c>
      <c r="B943" t="s">
        <v>9</v>
      </c>
      <c r="C943" t="str">
        <f>"03636"</f>
        <v>03636</v>
      </c>
      <c r="D943" t="str">
        <f>""</f>
        <v/>
      </c>
      <c r="E943">
        <v>2164327</v>
      </c>
      <c r="F943" t="s">
        <v>9</v>
      </c>
      <c r="G943" t="str">
        <f>"09455"</f>
        <v>09455</v>
      </c>
      <c r="H943" t="str">
        <f>""</f>
        <v/>
      </c>
      <c r="I943">
        <v>6</v>
      </c>
    </row>
    <row r="944" spans="1:9">
      <c r="A944">
        <v>2160825</v>
      </c>
      <c r="B944" t="s">
        <v>9</v>
      </c>
      <c r="C944" t="str">
        <f>"03636"</f>
        <v>03636</v>
      </c>
      <c r="D944" t="str">
        <f>""</f>
        <v/>
      </c>
      <c r="E944">
        <v>2167111</v>
      </c>
      <c r="F944" t="s">
        <v>9</v>
      </c>
      <c r="G944" t="str">
        <f>"14069"</f>
        <v>14069</v>
      </c>
      <c r="H944" t="str">
        <f>""</f>
        <v/>
      </c>
      <c r="I944">
        <v>1</v>
      </c>
    </row>
    <row r="945" spans="1:9">
      <c r="A945">
        <v>2160829</v>
      </c>
      <c r="B945" t="s">
        <v>9</v>
      </c>
      <c r="C945" t="str">
        <f>"03643"</f>
        <v>03643</v>
      </c>
      <c r="D945" t="str">
        <f>""</f>
        <v/>
      </c>
      <c r="E945">
        <v>2160405</v>
      </c>
      <c r="F945" t="s">
        <v>9</v>
      </c>
      <c r="G945" t="str">
        <f>"02888"</f>
        <v>02888</v>
      </c>
      <c r="H945" t="str">
        <f>""</f>
        <v/>
      </c>
      <c r="I945">
        <v>3</v>
      </c>
    </row>
    <row r="946" spans="1:9">
      <c r="A946">
        <v>2160829</v>
      </c>
      <c r="B946" t="s">
        <v>9</v>
      </c>
      <c r="C946" t="str">
        <f>"03643"</f>
        <v>03643</v>
      </c>
      <c r="D946" t="str">
        <f>""</f>
        <v/>
      </c>
      <c r="E946">
        <v>2160748</v>
      </c>
      <c r="F946" t="s">
        <v>9</v>
      </c>
      <c r="G946" t="str">
        <f>"03530"</f>
        <v>03530</v>
      </c>
      <c r="H946" t="str">
        <f>""</f>
        <v/>
      </c>
      <c r="I946">
        <v>1</v>
      </c>
    </row>
    <row r="947" spans="1:9">
      <c r="A947">
        <v>2160829</v>
      </c>
      <c r="B947" t="s">
        <v>9</v>
      </c>
      <c r="C947" t="str">
        <f>"03643"</f>
        <v>03643</v>
      </c>
      <c r="D947" t="str">
        <f>""</f>
        <v/>
      </c>
      <c r="E947">
        <v>2172100</v>
      </c>
      <c r="F947" t="s">
        <v>9</v>
      </c>
      <c r="G947" t="str">
        <f>"21197"</f>
        <v>21197</v>
      </c>
      <c r="H947" t="str">
        <f>""</f>
        <v/>
      </c>
      <c r="I947">
        <v>3</v>
      </c>
    </row>
    <row r="948" spans="1:9">
      <c r="A948">
        <v>2160829</v>
      </c>
      <c r="B948" t="s">
        <v>9</v>
      </c>
      <c r="C948" t="str">
        <f>"03643"</f>
        <v>03643</v>
      </c>
      <c r="D948" t="str">
        <f>""</f>
        <v/>
      </c>
      <c r="E948">
        <v>2172876</v>
      </c>
      <c r="F948" t="s">
        <v>9</v>
      </c>
      <c r="G948" t="str">
        <f>"22118"</f>
        <v>22118</v>
      </c>
      <c r="H948" t="str">
        <f>""</f>
        <v/>
      </c>
      <c r="I948">
        <v>1</v>
      </c>
    </row>
    <row r="949" spans="1:9">
      <c r="A949">
        <v>2160832</v>
      </c>
      <c r="B949" t="s">
        <v>9</v>
      </c>
      <c r="C949" t="str">
        <f t="shared" ref="C949:C956" si="51">"03652"</f>
        <v>03652</v>
      </c>
      <c r="D949" t="str">
        <f>""</f>
        <v/>
      </c>
      <c r="E949">
        <v>2160215</v>
      </c>
      <c r="F949" t="s">
        <v>9</v>
      </c>
      <c r="G949" t="str">
        <f>"02541"</f>
        <v>02541</v>
      </c>
      <c r="H949" t="str">
        <f>""</f>
        <v/>
      </c>
      <c r="I949">
        <v>1</v>
      </c>
    </row>
    <row r="950" spans="1:9">
      <c r="A950">
        <v>2160832</v>
      </c>
      <c r="B950" t="s">
        <v>9</v>
      </c>
      <c r="C950" t="str">
        <f t="shared" si="51"/>
        <v>03652</v>
      </c>
      <c r="D950" t="str">
        <f>""</f>
        <v/>
      </c>
      <c r="E950">
        <v>2160582</v>
      </c>
      <c r="F950" t="s">
        <v>9</v>
      </c>
      <c r="G950" t="str">
        <f>"03249"</f>
        <v>03249</v>
      </c>
      <c r="H950" t="str">
        <f>""</f>
        <v/>
      </c>
      <c r="I950">
        <v>2</v>
      </c>
    </row>
    <row r="951" spans="1:9">
      <c r="A951">
        <v>2160832</v>
      </c>
      <c r="B951" t="s">
        <v>9</v>
      </c>
      <c r="C951" t="str">
        <f t="shared" si="51"/>
        <v>03652</v>
      </c>
      <c r="D951" t="str">
        <f>""</f>
        <v/>
      </c>
      <c r="E951">
        <v>2160586</v>
      </c>
      <c r="F951" t="s">
        <v>9</v>
      </c>
      <c r="G951" t="str">
        <f>"03257"</f>
        <v>03257</v>
      </c>
      <c r="H951" t="str">
        <f>""</f>
        <v/>
      </c>
      <c r="I951">
        <v>1</v>
      </c>
    </row>
    <row r="952" spans="1:9">
      <c r="A952">
        <v>2160832</v>
      </c>
      <c r="B952" t="s">
        <v>9</v>
      </c>
      <c r="C952" t="str">
        <f t="shared" si="51"/>
        <v>03652</v>
      </c>
      <c r="D952" t="str">
        <f>""</f>
        <v/>
      </c>
      <c r="E952">
        <v>2160833</v>
      </c>
      <c r="F952" t="s">
        <v>9</v>
      </c>
      <c r="G952" t="str">
        <f>"03653"</f>
        <v>03653</v>
      </c>
      <c r="H952" t="str">
        <f>""</f>
        <v/>
      </c>
      <c r="I952">
        <v>1</v>
      </c>
    </row>
    <row r="953" spans="1:9">
      <c r="A953">
        <v>2160832</v>
      </c>
      <c r="B953" t="s">
        <v>9</v>
      </c>
      <c r="C953" t="str">
        <f t="shared" si="51"/>
        <v>03652</v>
      </c>
      <c r="D953" t="str">
        <f>""</f>
        <v/>
      </c>
      <c r="E953">
        <v>2160834</v>
      </c>
      <c r="F953" t="s">
        <v>9</v>
      </c>
      <c r="G953" t="str">
        <f>"03654"</f>
        <v>03654</v>
      </c>
      <c r="H953" t="str">
        <f>""</f>
        <v/>
      </c>
      <c r="I953">
        <v>2</v>
      </c>
    </row>
    <row r="954" spans="1:9">
      <c r="A954">
        <v>2160832</v>
      </c>
      <c r="B954" t="s">
        <v>9</v>
      </c>
      <c r="C954" t="str">
        <f t="shared" si="51"/>
        <v>03652</v>
      </c>
      <c r="D954" t="str">
        <f>""</f>
        <v/>
      </c>
      <c r="E954">
        <v>2160835</v>
      </c>
      <c r="F954" t="s">
        <v>9</v>
      </c>
      <c r="G954" t="str">
        <f>"03655"</f>
        <v>03655</v>
      </c>
      <c r="H954" t="str">
        <f>""</f>
        <v/>
      </c>
      <c r="I954">
        <v>2</v>
      </c>
    </row>
    <row r="955" spans="1:9">
      <c r="A955">
        <v>2160832</v>
      </c>
      <c r="B955" t="s">
        <v>9</v>
      </c>
      <c r="C955" t="str">
        <f t="shared" si="51"/>
        <v>03652</v>
      </c>
      <c r="D955" t="str">
        <f>""</f>
        <v/>
      </c>
      <c r="E955">
        <v>2160836</v>
      </c>
      <c r="F955" t="s">
        <v>9</v>
      </c>
      <c r="G955" t="str">
        <f>"03656"</f>
        <v>03656</v>
      </c>
      <c r="H955" t="str">
        <f>""</f>
        <v/>
      </c>
      <c r="I955">
        <v>2</v>
      </c>
    </row>
    <row r="956" spans="1:9">
      <c r="A956">
        <v>2160832</v>
      </c>
      <c r="B956" t="s">
        <v>9</v>
      </c>
      <c r="C956" t="str">
        <f t="shared" si="51"/>
        <v>03652</v>
      </c>
      <c r="D956" t="str">
        <f>""</f>
        <v/>
      </c>
      <c r="E956">
        <v>2160837</v>
      </c>
      <c r="F956" t="s">
        <v>9</v>
      </c>
      <c r="G956" t="str">
        <f>"03657"</f>
        <v>03657</v>
      </c>
      <c r="H956" t="str">
        <f>""</f>
        <v/>
      </c>
      <c r="I956">
        <v>1</v>
      </c>
    </row>
    <row r="957" spans="1:9">
      <c r="A957">
        <v>2160838</v>
      </c>
      <c r="B957" t="s">
        <v>9</v>
      </c>
      <c r="C957" t="str">
        <f t="shared" ref="C957:C962" si="52">"03658"</f>
        <v>03658</v>
      </c>
      <c r="D957" t="str">
        <f>""</f>
        <v/>
      </c>
      <c r="E957">
        <v>2159960</v>
      </c>
      <c r="F957" t="s">
        <v>9</v>
      </c>
      <c r="G957" t="str">
        <f>"02160"</f>
        <v>02160</v>
      </c>
      <c r="H957" t="str">
        <f>""</f>
        <v/>
      </c>
      <c r="I957">
        <v>1</v>
      </c>
    </row>
    <row r="958" spans="1:9">
      <c r="A958">
        <v>2160838</v>
      </c>
      <c r="B958" t="s">
        <v>9</v>
      </c>
      <c r="C958" t="str">
        <f t="shared" si="52"/>
        <v>03658</v>
      </c>
      <c r="D958" t="str">
        <f>""</f>
        <v/>
      </c>
      <c r="E958">
        <v>2160248</v>
      </c>
      <c r="F958" t="s">
        <v>9</v>
      </c>
      <c r="G958" t="str">
        <f>"02582"</f>
        <v>02582</v>
      </c>
      <c r="H958" t="str">
        <f>""</f>
        <v/>
      </c>
      <c r="I958">
        <v>1</v>
      </c>
    </row>
    <row r="959" spans="1:9">
      <c r="A959">
        <v>2160838</v>
      </c>
      <c r="B959" t="s">
        <v>9</v>
      </c>
      <c r="C959" t="str">
        <f t="shared" si="52"/>
        <v>03658</v>
      </c>
      <c r="D959" t="str">
        <f>""</f>
        <v/>
      </c>
      <c r="E959">
        <v>2160458</v>
      </c>
      <c r="F959" t="s">
        <v>9</v>
      </c>
      <c r="G959" t="str">
        <f>"03004"</f>
        <v>03004</v>
      </c>
      <c r="H959" t="str">
        <f>""</f>
        <v/>
      </c>
      <c r="I959">
        <v>6</v>
      </c>
    </row>
    <row r="960" spans="1:9">
      <c r="A960">
        <v>2160838</v>
      </c>
      <c r="B960" t="s">
        <v>9</v>
      </c>
      <c r="C960" t="str">
        <f t="shared" si="52"/>
        <v>03658</v>
      </c>
      <c r="D960" t="str">
        <f>""</f>
        <v/>
      </c>
      <c r="E960">
        <v>2160642</v>
      </c>
      <c r="F960" t="s">
        <v>9</v>
      </c>
      <c r="G960" t="str">
        <f>"03335"</f>
        <v>03335</v>
      </c>
      <c r="H960" t="str">
        <f>""</f>
        <v/>
      </c>
      <c r="I960">
        <v>1</v>
      </c>
    </row>
    <row r="961" spans="1:9">
      <c r="A961">
        <v>2160838</v>
      </c>
      <c r="B961" t="s">
        <v>9</v>
      </c>
      <c r="C961" t="str">
        <f t="shared" si="52"/>
        <v>03658</v>
      </c>
      <c r="D961" t="str">
        <f>""</f>
        <v/>
      </c>
      <c r="E961">
        <v>2162936</v>
      </c>
      <c r="F961" t="s">
        <v>9</v>
      </c>
      <c r="G961" t="str">
        <f>"07253"</f>
        <v>07253</v>
      </c>
      <c r="H961" t="str">
        <f>""</f>
        <v/>
      </c>
      <c r="I961">
        <v>1</v>
      </c>
    </row>
    <row r="962" spans="1:9">
      <c r="A962">
        <v>2160838</v>
      </c>
      <c r="B962" t="s">
        <v>9</v>
      </c>
      <c r="C962" t="str">
        <f t="shared" si="52"/>
        <v>03658</v>
      </c>
      <c r="D962" t="str">
        <f>""</f>
        <v/>
      </c>
      <c r="E962">
        <v>2164773</v>
      </c>
      <c r="F962" t="s">
        <v>9</v>
      </c>
      <c r="G962" t="str">
        <f>"10145"</f>
        <v>10145</v>
      </c>
      <c r="H962" t="str">
        <f>""</f>
        <v/>
      </c>
      <c r="I962">
        <v>1</v>
      </c>
    </row>
    <row r="963" spans="1:9">
      <c r="A963">
        <v>2160839</v>
      </c>
      <c r="B963" t="s">
        <v>9</v>
      </c>
      <c r="C963" t="str">
        <f>"03659"</f>
        <v>03659</v>
      </c>
      <c r="D963" t="str">
        <f>""</f>
        <v/>
      </c>
      <c r="E963">
        <v>2160724</v>
      </c>
      <c r="F963" t="s">
        <v>9</v>
      </c>
      <c r="G963" t="str">
        <f>"03486"</f>
        <v>03486</v>
      </c>
      <c r="H963" t="str">
        <f>""</f>
        <v/>
      </c>
      <c r="I963">
        <v>1</v>
      </c>
    </row>
    <row r="964" spans="1:9">
      <c r="A964">
        <v>2160839</v>
      </c>
      <c r="B964" t="s">
        <v>9</v>
      </c>
      <c r="C964" t="str">
        <f>"03659"</f>
        <v>03659</v>
      </c>
      <c r="D964" t="str">
        <f>""</f>
        <v/>
      </c>
      <c r="E964">
        <v>2172100</v>
      </c>
      <c r="F964" t="s">
        <v>9</v>
      </c>
      <c r="G964" t="str">
        <f>"21197"</f>
        <v>21197</v>
      </c>
      <c r="H964" t="str">
        <f>""</f>
        <v/>
      </c>
      <c r="I964">
        <v>6</v>
      </c>
    </row>
    <row r="965" spans="1:9">
      <c r="A965">
        <v>2160839</v>
      </c>
      <c r="B965" t="s">
        <v>9</v>
      </c>
      <c r="C965" t="str">
        <f>"03659"</f>
        <v>03659</v>
      </c>
      <c r="D965" t="str">
        <f>""</f>
        <v/>
      </c>
      <c r="E965">
        <v>2172876</v>
      </c>
      <c r="F965" t="s">
        <v>9</v>
      </c>
      <c r="G965" t="str">
        <f>"22118"</f>
        <v>22118</v>
      </c>
      <c r="H965" t="str">
        <f>""</f>
        <v/>
      </c>
      <c r="I965">
        <v>1</v>
      </c>
    </row>
    <row r="966" spans="1:9">
      <c r="A966">
        <v>2160840</v>
      </c>
      <c r="B966" t="s">
        <v>9</v>
      </c>
      <c r="C966" t="str">
        <f t="shared" ref="C966:C971" si="53">"03660"</f>
        <v>03660</v>
      </c>
      <c r="D966" t="str">
        <f>""</f>
        <v/>
      </c>
      <c r="E966">
        <v>2159640</v>
      </c>
      <c r="F966" t="s">
        <v>9</v>
      </c>
      <c r="G966" t="str">
        <f>"01697"</f>
        <v>01697</v>
      </c>
      <c r="H966" t="str">
        <f>""</f>
        <v/>
      </c>
      <c r="I966">
        <v>4</v>
      </c>
    </row>
    <row r="967" spans="1:9">
      <c r="A967">
        <v>2160840</v>
      </c>
      <c r="B967" t="s">
        <v>9</v>
      </c>
      <c r="C967" t="str">
        <f t="shared" si="53"/>
        <v>03660</v>
      </c>
      <c r="D967" t="str">
        <f>""</f>
        <v/>
      </c>
      <c r="E967">
        <v>2160841</v>
      </c>
      <c r="F967" t="s">
        <v>9</v>
      </c>
      <c r="G967" t="str">
        <f>"03661"</f>
        <v>03661</v>
      </c>
      <c r="H967" t="str">
        <f>""</f>
        <v/>
      </c>
      <c r="I967">
        <v>2</v>
      </c>
    </row>
    <row r="968" spans="1:9">
      <c r="A968">
        <v>2160840</v>
      </c>
      <c r="B968" t="s">
        <v>9</v>
      </c>
      <c r="C968" t="str">
        <f t="shared" si="53"/>
        <v>03660</v>
      </c>
      <c r="D968" t="str">
        <f>""</f>
        <v/>
      </c>
      <c r="E968">
        <v>2161992</v>
      </c>
      <c r="F968" t="s">
        <v>9</v>
      </c>
      <c r="G968" t="str">
        <f>"05657"</f>
        <v>05657</v>
      </c>
      <c r="H968" t="str">
        <f>""</f>
        <v/>
      </c>
      <c r="I968">
        <v>4</v>
      </c>
    </row>
    <row r="969" spans="1:9">
      <c r="A969">
        <v>2160840</v>
      </c>
      <c r="B969" t="s">
        <v>9</v>
      </c>
      <c r="C969" t="str">
        <f t="shared" si="53"/>
        <v>03660</v>
      </c>
      <c r="D969" t="str">
        <f>""</f>
        <v/>
      </c>
      <c r="E969">
        <v>2162692</v>
      </c>
      <c r="F969" t="s">
        <v>9</v>
      </c>
      <c r="G969" t="str">
        <f>"06858"</f>
        <v>06858</v>
      </c>
      <c r="H969" t="str">
        <f>""</f>
        <v/>
      </c>
      <c r="I969">
        <v>4</v>
      </c>
    </row>
    <row r="970" spans="1:9">
      <c r="A970">
        <v>2160840</v>
      </c>
      <c r="B970" t="s">
        <v>9</v>
      </c>
      <c r="C970" t="str">
        <f t="shared" si="53"/>
        <v>03660</v>
      </c>
      <c r="D970" t="str">
        <f>""</f>
        <v/>
      </c>
      <c r="E970">
        <v>2162696</v>
      </c>
      <c r="F970" t="s">
        <v>9</v>
      </c>
      <c r="G970" t="str">
        <f>"06862"</f>
        <v>06862</v>
      </c>
      <c r="H970" t="str">
        <f>""</f>
        <v/>
      </c>
      <c r="I970">
        <v>8</v>
      </c>
    </row>
    <row r="971" spans="1:9">
      <c r="A971">
        <v>2160840</v>
      </c>
      <c r="B971" t="s">
        <v>9</v>
      </c>
      <c r="C971" t="str">
        <f t="shared" si="53"/>
        <v>03660</v>
      </c>
      <c r="D971" t="str">
        <f>""</f>
        <v/>
      </c>
      <c r="E971">
        <v>2162697</v>
      </c>
      <c r="F971" t="s">
        <v>9</v>
      </c>
      <c r="G971" t="str">
        <f>"06863"</f>
        <v>06863</v>
      </c>
      <c r="H971" t="str">
        <f>""</f>
        <v/>
      </c>
      <c r="I971">
        <v>8</v>
      </c>
    </row>
    <row r="972" spans="1:9">
      <c r="A972">
        <v>2160861</v>
      </c>
      <c r="B972" t="s">
        <v>9</v>
      </c>
      <c r="C972" t="str">
        <f>"03700"</f>
        <v>03700</v>
      </c>
      <c r="D972" t="str">
        <f>""</f>
        <v/>
      </c>
      <c r="E972">
        <v>2160795</v>
      </c>
      <c r="F972" t="s">
        <v>9</v>
      </c>
      <c r="G972" t="str">
        <f>"03601"</f>
        <v>03601</v>
      </c>
      <c r="H972" t="str">
        <f>""</f>
        <v/>
      </c>
      <c r="I972">
        <v>1</v>
      </c>
    </row>
    <row r="973" spans="1:9">
      <c r="A973">
        <v>2160861</v>
      </c>
      <c r="B973" t="s">
        <v>9</v>
      </c>
      <c r="C973" t="str">
        <f>"03700"</f>
        <v>03700</v>
      </c>
      <c r="D973" t="str">
        <f>""</f>
        <v/>
      </c>
      <c r="E973">
        <v>2160978</v>
      </c>
      <c r="F973" t="s">
        <v>9</v>
      </c>
      <c r="G973" t="str">
        <f>"03931"</f>
        <v>03931</v>
      </c>
      <c r="H973" t="str">
        <f>""</f>
        <v/>
      </c>
      <c r="I973">
        <v>6</v>
      </c>
    </row>
    <row r="974" spans="1:9">
      <c r="A974">
        <v>2160861</v>
      </c>
      <c r="B974" t="s">
        <v>9</v>
      </c>
      <c r="C974" t="str">
        <f>"03700"</f>
        <v>03700</v>
      </c>
      <c r="D974" t="str">
        <f>""</f>
        <v/>
      </c>
      <c r="E974">
        <v>2172875</v>
      </c>
      <c r="F974" t="s">
        <v>9</v>
      </c>
      <c r="G974" t="str">
        <f>"22117"</f>
        <v>22117</v>
      </c>
      <c r="H974" t="str">
        <f>""</f>
        <v/>
      </c>
      <c r="I974">
        <v>1</v>
      </c>
    </row>
    <row r="975" spans="1:9">
      <c r="A975">
        <v>2160886</v>
      </c>
      <c r="B975" t="s">
        <v>9</v>
      </c>
      <c r="C975" t="str">
        <f t="shared" ref="C975:C992" si="54">"03783"</f>
        <v>03783</v>
      </c>
      <c r="D975" t="str">
        <f>""</f>
        <v/>
      </c>
      <c r="E975">
        <v>2159165</v>
      </c>
      <c r="F975" t="s">
        <v>9</v>
      </c>
      <c r="G975" t="str">
        <f>"01094"</f>
        <v>01094</v>
      </c>
      <c r="H975" t="str">
        <f>""</f>
        <v/>
      </c>
      <c r="I975">
        <v>2</v>
      </c>
    </row>
    <row r="976" spans="1:9">
      <c r="A976">
        <v>2160886</v>
      </c>
      <c r="B976" t="s">
        <v>9</v>
      </c>
      <c r="C976" t="str">
        <f t="shared" si="54"/>
        <v>03783</v>
      </c>
      <c r="D976" t="str">
        <f>""</f>
        <v/>
      </c>
      <c r="E976">
        <v>2160869</v>
      </c>
      <c r="F976" t="s">
        <v>9</v>
      </c>
      <c r="G976" t="str">
        <f>"03725"</f>
        <v>03725</v>
      </c>
      <c r="H976" t="str">
        <f>""</f>
        <v/>
      </c>
      <c r="I976">
        <v>2</v>
      </c>
    </row>
    <row r="977" spans="1:9">
      <c r="A977">
        <v>2160886</v>
      </c>
      <c r="B977" t="s">
        <v>9</v>
      </c>
      <c r="C977" t="str">
        <f t="shared" si="54"/>
        <v>03783</v>
      </c>
      <c r="D977" t="str">
        <f>""</f>
        <v/>
      </c>
      <c r="E977">
        <v>2160870</v>
      </c>
      <c r="F977" t="s">
        <v>9</v>
      </c>
      <c r="G977" t="str">
        <f>"03727"</f>
        <v>03727</v>
      </c>
      <c r="H977" t="str">
        <f>""</f>
        <v/>
      </c>
      <c r="I977">
        <v>2</v>
      </c>
    </row>
    <row r="978" spans="1:9">
      <c r="A978">
        <v>2160886</v>
      </c>
      <c r="B978" t="s">
        <v>9</v>
      </c>
      <c r="C978" t="str">
        <f t="shared" si="54"/>
        <v>03783</v>
      </c>
      <c r="D978" t="str">
        <f>""</f>
        <v/>
      </c>
      <c r="E978">
        <v>2160871</v>
      </c>
      <c r="F978" t="s">
        <v>9</v>
      </c>
      <c r="G978" t="str">
        <f>"03728"</f>
        <v>03728</v>
      </c>
      <c r="H978" t="str">
        <f>""</f>
        <v/>
      </c>
      <c r="I978">
        <v>2</v>
      </c>
    </row>
    <row r="979" spans="1:9">
      <c r="A979">
        <v>2160886</v>
      </c>
      <c r="B979" t="s">
        <v>9</v>
      </c>
      <c r="C979" t="str">
        <f t="shared" si="54"/>
        <v>03783</v>
      </c>
      <c r="D979" t="str">
        <f>""</f>
        <v/>
      </c>
      <c r="E979">
        <v>2160872</v>
      </c>
      <c r="F979" t="s">
        <v>9</v>
      </c>
      <c r="G979" t="str">
        <f>"03729"</f>
        <v>03729</v>
      </c>
      <c r="H979" t="str">
        <f>""</f>
        <v/>
      </c>
      <c r="I979">
        <v>2</v>
      </c>
    </row>
    <row r="980" spans="1:9">
      <c r="A980">
        <v>2160886</v>
      </c>
      <c r="B980" t="s">
        <v>9</v>
      </c>
      <c r="C980" t="str">
        <f t="shared" si="54"/>
        <v>03783</v>
      </c>
      <c r="D980" t="str">
        <f>""</f>
        <v/>
      </c>
      <c r="E980">
        <v>2160888</v>
      </c>
      <c r="F980" t="s">
        <v>9</v>
      </c>
      <c r="G980" t="str">
        <f>"03785"</f>
        <v>03785</v>
      </c>
      <c r="H980" t="str">
        <f>""</f>
        <v/>
      </c>
      <c r="I980">
        <v>1</v>
      </c>
    </row>
    <row r="981" spans="1:9">
      <c r="A981">
        <v>2160886</v>
      </c>
      <c r="B981" t="s">
        <v>9</v>
      </c>
      <c r="C981" t="str">
        <f t="shared" si="54"/>
        <v>03783</v>
      </c>
      <c r="D981" t="str">
        <f>""</f>
        <v/>
      </c>
      <c r="E981">
        <v>2160890</v>
      </c>
      <c r="F981" t="s">
        <v>9</v>
      </c>
      <c r="G981" t="str">
        <f>"03789"</f>
        <v>03789</v>
      </c>
      <c r="H981" t="str">
        <f>""</f>
        <v/>
      </c>
      <c r="I981">
        <v>1</v>
      </c>
    </row>
    <row r="982" spans="1:9">
      <c r="A982">
        <v>2160886</v>
      </c>
      <c r="B982" t="s">
        <v>9</v>
      </c>
      <c r="C982" t="str">
        <f t="shared" si="54"/>
        <v>03783</v>
      </c>
      <c r="D982" t="str">
        <f>""</f>
        <v/>
      </c>
      <c r="E982">
        <v>2160891</v>
      </c>
      <c r="F982" t="s">
        <v>9</v>
      </c>
      <c r="G982" t="str">
        <f>"03790"</f>
        <v>03790</v>
      </c>
      <c r="H982" t="str">
        <f>""</f>
        <v/>
      </c>
      <c r="I982">
        <v>1</v>
      </c>
    </row>
    <row r="983" spans="1:9">
      <c r="A983">
        <v>2160886</v>
      </c>
      <c r="B983" t="s">
        <v>9</v>
      </c>
      <c r="C983" t="str">
        <f t="shared" si="54"/>
        <v>03783</v>
      </c>
      <c r="D983" t="str">
        <f>""</f>
        <v/>
      </c>
      <c r="E983">
        <v>2161349</v>
      </c>
      <c r="F983" t="s">
        <v>9</v>
      </c>
      <c r="G983" t="str">
        <f>"04565"</f>
        <v>04565</v>
      </c>
      <c r="H983" t="str">
        <f>""</f>
        <v/>
      </c>
      <c r="I983">
        <v>1</v>
      </c>
    </row>
    <row r="984" spans="1:9">
      <c r="A984">
        <v>2160886</v>
      </c>
      <c r="B984" t="s">
        <v>9</v>
      </c>
      <c r="C984" t="str">
        <f t="shared" si="54"/>
        <v>03783</v>
      </c>
      <c r="D984" t="str">
        <f>""</f>
        <v/>
      </c>
      <c r="E984">
        <v>2161593</v>
      </c>
      <c r="F984" t="s">
        <v>9</v>
      </c>
      <c r="G984" t="str">
        <f>"04997"</f>
        <v>04997</v>
      </c>
      <c r="H984" t="str">
        <f>""</f>
        <v/>
      </c>
      <c r="I984">
        <v>1</v>
      </c>
    </row>
    <row r="985" spans="1:9">
      <c r="A985">
        <v>2160886</v>
      </c>
      <c r="B985" t="s">
        <v>9</v>
      </c>
      <c r="C985" t="str">
        <f t="shared" si="54"/>
        <v>03783</v>
      </c>
      <c r="D985" t="str">
        <f>""</f>
        <v/>
      </c>
      <c r="E985">
        <v>2161594</v>
      </c>
      <c r="F985" t="s">
        <v>9</v>
      </c>
      <c r="G985" t="str">
        <f>"04998"</f>
        <v>04998</v>
      </c>
      <c r="H985" t="str">
        <f>""</f>
        <v/>
      </c>
      <c r="I985">
        <v>1</v>
      </c>
    </row>
    <row r="986" spans="1:9">
      <c r="A986">
        <v>2160886</v>
      </c>
      <c r="B986" t="s">
        <v>9</v>
      </c>
      <c r="C986" t="str">
        <f t="shared" si="54"/>
        <v>03783</v>
      </c>
      <c r="D986" t="str">
        <f>""</f>
        <v/>
      </c>
      <c r="E986">
        <v>2161595</v>
      </c>
      <c r="F986" t="s">
        <v>9</v>
      </c>
      <c r="G986" t="str">
        <f>"04999"</f>
        <v>04999</v>
      </c>
      <c r="H986" t="str">
        <f>""</f>
        <v/>
      </c>
      <c r="I986">
        <v>1</v>
      </c>
    </row>
    <row r="987" spans="1:9">
      <c r="A987">
        <v>2160886</v>
      </c>
      <c r="B987" t="s">
        <v>9</v>
      </c>
      <c r="C987" t="str">
        <f t="shared" si="54"/>
        <v>03783</v>
      </c>
      <c r="D987" t="str">
        <f>""</f>
        <v/>
      </c>
      <c r="E987">
        <v>2161596</v>
      </c>
      <c r="F987" t="s">
        <v>9</v>
      </c>
      <c r="G987" t="str">
        <f>"05000"</f>
        <v>05000</v>
      </c>
      <c r="H987" t="str">
        <f>""</f>
        <v/>
      </c>
      <c r="I987">
        <v>1</v>
      </c>
    </row>
    <row r="988" spans="1:9">
      <c r="A988">
        <v>2160886</v>
      </c>
      <c r="B988" t="s">
        <v>9</v>
      </c>
      <c r="C988" t="str">
        <f t="shared" si="54"/>
        <v>03783</v>
      </c>
      <c r="D988" t="str">
        <f>""</f>
        <v/>
      </c>
      <c r="E988">
        <v>2161597</v>
      </c>
      <c r="F988" t="s">
        <v>9</v>
      </c>
      <c r="G988" t="str">
        <f>"05001"</f>
        <v>05001</v>
      </c>
      <c r="H988" t="str">
        <f>""</f>
        <v/>
      </c>
      <c r="I988">
        <v>1</v>
      </c>
    </row>
    <row r="989" spans="1:9">
      <c r="A989">
        <v>2160886</v>
      </c>
      <c r="B989" t="s">
        <v>9</v>
      </c>
      <c r="C989" t="str">
        <f t="shared" si="54"/>
        <v>03783</v>
      </c>
      <c r="D989" t="str">
        <f>""</f>
        <v/>
      </c>
      <c r="E989">
        <v>2161603</v>
      </c>
      <c r="F989" t="s">
        <v>9</v>
      </c>
      <c r="G989" t="str">
        <f>"05007"</f>
        <v>05007</v>
      </c>
      <c r="H989" t="str">
        <f>""</f>
        <v/>
      </c>
      <c r="I989">
        <v>1</v>
      </c>
    </row>
    <row r="990" spans="1:9">
      <c r="A990">
        <v>2160886</v>
      </c>
      <c r="B990" t="s">
        <v>9</v>
      </c>
      <c r="C990" t="str">
        <f t="shared" si="54"/>
        <v>03783</v>
      </c>
      <c r="D990" t="str">
        <f>""</f>
        <v/>
      </c>
      <c r="E990">
        <v>2161604</v>
      </c>
      <c r="F990" t="s">
        <v>9</v>
      </c>
      <c r="G990" t="str">
        <f>"05008"</f>
        <v>05008</v>
      </c>
      <c r="H990" t="str">
        <f>""</f>
        <v/>
      </c>
      <c r="I990">
        <v>1</v>
      </c>
    </row>
    <row r="991" spans="1:9">
      <c r="A991">
        <v>2160886</v>
      </c>
      <c r="B991" t="s">
        <v>9</v>
      </c>
      <c r="C991" t="str">
        <f t="shared" si="54"/>
        <v>03783</v>
      </c>
      <c r="D991" t="str">
        <f>""</f>
        <v/>
      </c>
      <c r="E991">
        <v>2161605</v>
      </c>
      <c r="F991" t="s">
        <v>9</v>
      </c>
      <c r="G991" t="str">
        <f>"05009"</f>
        <v>05009</v>
      </c>
      <c r="H991" t="str">
        <f>""</f>
        <v/>
      </c>
      <c r="I991">
        <v>1</v>
      </c>
    </row>
    <row r="992" spans="1:9">
      <c r="A992">
        <v>2160886</v>
      </c>
      <c r="B992" t="s">
        <v>9</v>
      </c>
      <c r="C992" t="str">
        <f t="shared" si="54"/>
        <v>03783</v>
      </c>
      <c r="D992" t="str">
        <f>""</f>
        <v/>
      </c>
      <c r="E992">
        <v>2161606</v>
      </c>
      <c r="F992" t="s">
        <v>9</v>
      </c>
      <c r="G992" t="str">
        <f>"05010"</f>
        <v>05010</v>
      </c>
      <c r="H992" t="str">
        <f>""</f>
        <v/>
      </c>
      <c r="I992">
        <v>1</v>
      </c>
    </row>
    <row r="993" spans="1:9">
      <c r="A993">
        <v>2160960</v>
      </c>
      <c r="B993" t="s">
        <v>9</v>
      </c>
      <c r="C993" t="str">
        <f>"03907"</f>
        <v>03907</v>
      </c>
      <c r="D993" t="str">
        <f>""</f>
        <v/>
      </c>
      <c r="E993">
        <v>2159820</v>
      </c>
      <c r="F993" t="s">
        <v>9</v>
      </c>
      <c r="G993" t="str">
        <f>"01976"</f>
        <v>01976</v>
      </c>
      <c r="H993" t="str">
        <f>""</f>
        <v/>
      </c>
      <c r="I993">
        <v>1</v>
      </c>
    </row>
    <row r="994" spans="1:9">
      <c r="A994">
        <v>2160960</v>
      </c>
      <c r="B994" t="s">
        <v>9</v>
      </c>
      <c r="C994" t="str">
        <f>"03907"</f>
        <v>03907</v>
      </c>
      <c r="D994" t="str">
        <f>""</f>
        <v/>
      </c>
      <c r="E994">
        <v>2161410</v>
      </c>
      <c r="F994" t="s">
        <v>9</v>
      </c>
      <c r="G994" t="str">
        <f>"04678"</f>
        <v>04678</v>
      </c>
      <c r="H994" t="str">
        <f>""</f>
        <v/>
      </c>
      <c r="I994">
        <v>6</v>
      </c>
    </row>
    <row r="995" spans="1:9">
      <c r="A995">
        <v>2160960</v>
      </c>
      <c r="B995" t="s">
        <v>9</v>
      </c>
      <c r="C995" t="str">
        <f>"03907"</f>
        <v>03907</v>
      </c>
      <c r="D995" t="str">
        <f>""</f>
        <v/>
      </c>
      <c r="E995">
        <v>2172875</v>
      </c>
      <c r="F995" t="s">
        <v>9</v>
      </c>
      <c r="G995" t="str">
        <f>"22117"</f>
        <v>22117</v>
      </c>
      <c r="H995" t="str">
        <f>""</f>
        <v/>
      </c>
      <c r="I995">
        <v>1</v>
      </c>
    </row>
    <row r="996" spans="1:9">
      <c r="A996">
        <v>2160962</v>
      </c>
      <c r="B996" t="s">
        <v>9</v>
      </c>
      <c r="C996" t="str">
        <f>"03909"</f>
        <v>03909</v>
      </c>
      <c r="D996" t="str">
        <f>""</f>
        <v/>
      </c>
      <c r="E996">
        <v>2160980</v>
      </c>
      <c r="F996" t="s">
        <v>9</v>
      </c>
      <c r="G996" t="str">
        <f>"03933"</f>
        <v>03933</v>
      </c>
      <c r="H996" t="str">
        <f>""</f>
        <v/>
      </c>
      <c r="I996">
        <v>1</v>
      </c>
    </row>
    <row r="997" spans="1:9">
      <c r="A997">
        <v>2160962</v>
      </c>
      <c r="B997" t="s">
        <v>9</v>
      </c>
      <c r="C997" t="str">
        <f>"03909"</f>
        <v>03909</v>
      </c>
      <c r="D997" t="str">
        <f>""</f>
        <v/>
      </c>
      <c r="E997">
        <v>2160981</v>
      </c>
      <c r="F997" t="s">
        <v>9</v>
      </c>
      <c r="G997" t="str">
        <f>"03934"</f>
        <v>03934</v>
      </c>
      <c r="H997" t="str">
        <f>""</f>
        <v/>
      </c>
      <c r="I997">
        <v>6</v>
      </c>
    </row>
    <row r="998" spans="1:9">
      <c r="A998">
        <v>2160962</v>
      </c>
      <c r="B998" t="s">
        <v>9</v>
      </c>
      <c r="C998" t="str">
        <f>"03909"</f>
        <v>03909</v>
      </c>
      <c r="D998" t="str">
        <f>""</f>
        <v/>
      </c>
      <c r="E998">
        <v>2172875</v>
      </c>
      <c r="F998" t="s">
        <v>9</v>
      </c>
      <c r="G998" t="str">
        <f>"22117"</f>
        <v>22117</v>
      </c>
      <c r="H998" t="str">
        <f>""</f>
        <v/>
      </c>
      <c r="I998">
        <v>1</v>
      </c>
    </row>
    <row r="999" spans="1:9">
      <c r="A999">
        <v>2161007</v>
      </c>
      <c r="B999" t="s">
        <v>9</v>
      </c>
      <c r="C999" t="str">
        <f>"03976"</f>
        <v>03976</v>
      </c>
      <c r="D999" t="str">
        <f>""</f>
        <v/>
      </c>
      <c r="E999">
        <v>2160689</v>
      </c>
      <c r="F999" t="s">
        <v>9</v>
      </c>
      <c r="G999" t="str">
        <f>"03411"</f>
        <v>03411</v>
      </c>
      <c r="H999" t="str">
        <f>""</f>
        <v/>
      </c>
      <c r="I999">
        <v>1</v>
      </c>
    </row>
    <row r="1000" spans="1:9">
      <c r="A1000">
        <v>2161007</v>
      </c>
      <c r="B1000" t="s">
        <v>9</v>
      </c>
      <c r="C1000" t="str">
        <f>"03976"</f>
        <v>03976</v>
      </c>
      <c r="D1000" t="str">
        <f>""</f>
        <v/>
      </c>
      <c r="E1000">
        <v>2172100</v>
      </c>
      <c r="F1000" t="s">
        <v>9</v>
      </c>
      <c r="G1000" t="str">
        <f>"21197"</f>
        <v>21197</v>
      </c>
      <c r="H1000" t="str">
        <f>""</f>
        <v/>
      </c>
      <c r="I1000">
        <v>6</v>
      </c>
    </row>
    <row r="1001" spans="1:9">
      <c r="A1001">
        <v>2161007</v>
      </c>
      <c r="B1001" t="s">
        <v>9</v>
      </c>
      <c r="C1001" t="str">
        <f>"03976"</f>
        <v>03976</v>
      </c>
      <c r="D1001" t="str">
        <f>""</f>
        <v/>
      </c>
      <c r="E1001">
        <v>2172876</v>
      </c>
      <c r="F1001" t="s">
        <v>9</v>
      </c>
      <c r="G1001" t="str">
        <f>"22118"</f>
        <v>22118</v>
      </c>
      <c r="H1001" t="str">
        <f>""</f>
        <v/>
      </c>
      <c r="I1001">
        <v>1</v>
      </c>
    </row>
    <row r="1002" spans="1:9">
      <c r="A1002">
        <v>2161012</v>
      </c>
      <c r="B1002" t="s">
        <v>9</v>
      </c>
      <c r="C1002" t="str">
        <f>"03985"</f>
        <v>03985</v>
      </c>
      <c r="D1002" t="str">
        <f>""</f>
        <v/>
      </c>
      <c r="E1002">
        <v>2161612</v>
      </c>
      <c r="F1002" t="s">
        <v>9</v>
      </c>
      <c r="G1002" t="str">
        <f>"05018"</f>
        <v>05018</v>
      </c>
      <c r="H1002" t="str">
        <f>""</f>
        <v/>
      </c>
      <c r="I1002">
        <v>1</v>
      </c>
    </row>
    <row r="1003" spans="1:9">
      <c r="A1003">
        <v>2161012</v>
      </c>
      <c r="B1003" t="s">
        <v>9</v>
      </c>
      <c r="C1003" t="str">
        <f>"03985"</f>
        <v>03985</v>
      </c>
      <c r="D1003" t="str">
        <f>""</f>
        <v/>
      </c>
      <c r="E1003">
        <v>2162929</v>
      </c>
      <c r="F1003" t="s">
        <v>9</v>
      </c>
      <c r="G1003" t="str">
        <f>"07243"</f>
        <v>07243</v>
      </c>
      <c r="H1003" t="str">
        <f>""</f>
        <v/>
      </c>
      <c r="I1003">
        <v>1</v>
      </c>
    </row>
    <row r="1004" spans="1:9">
      <c r="A1004">
        <v>2161012</v>
      </c>
      <c r="B1004" t="s">
        <v>9</v>
      </c>
      <c r="C1004" t="str">
        <f>"03985"</f>
        <v>03985</v>
      </c>
      <c r="D1004" t="str">
        <f>""</f>
        <v/>
      </c>
      <c r="E1004">
        <v>2162944</v>
      </c>
      <c r="F1004" t="s">
        <v>9</v>
      </c>
      <c r="G1004" t="str">
        <f>"07266"</f>
        <v>07266</v>
      </c>
      <c r="H1004" t="str">
        <f>""</f>
        <v/>
      </c>
      <c r="I1004">
        <v>1</v>
      </c>
    </row>
    <row r="1005" spans="1:9">
      <c r="A1005">
        <v>2161012</v>
      </c>
      <c r="B1005" t="s">
        <v>9</v>
      </c>
      <c r="C1005" t="str">
        <f>"03985"</f>
        <v>03985</v>
      </c>
      <c r="D1005" t="str">
        <f>""</f>
        <v/>
      </c>
      <c r="E1005">
        <v>2162947</v>
      </c>
      <c r="F1005" t="s">
        <v>9</v>
      </c>
      <c r="G1005" t="str">
        <f>"07275"</f>
        <v>07275</v>
      </c>
      <c r="H1005" t="str">
        <f>""</f>
        <v/>
      </c>
      <c r="I1005">
        <v>2</v>
      </c>
    </row>
    <row r="1006" spans="1:9">
      <c r="A1006">
        <v>2161038</v>
      </c>
      <c r="B1006" t="s">
        <v>9</v>
      </c>
      <c r="C1006" t="str">
        <f>"04037"</f>
        <v>04037</v>
      </c>
      <c r="D1006" t="str">
        <f>""</f>
        <v/>
      </c>
      <c r="E1006">
        <v>2161039</v>
      </c>
      <c r="F1006" t="s">
        <v>9</v>
      </c>
      <c r="G1006" t="str">
        <f>"04038"</f>
        <v>04038</v>
      </c>
      <c r="H1006" t="str">
        <f>""</f>
        <v/>
      </c>
      <c r="I1006">
        <v>2</v>
      </c>
    </row>
    <row r="1007" spans="1:9">
      <c r="A1007">
        <v>2161044</v>
      </c>
      <c r="B1007" t="s">
        <v>9</v>
      </c>
      <c r="C1007" t="str">
        <f>"04047"</f>
        <v>04047</v>
      </c>
      <c r="D1007" t="str">
        <f>""</f>
        <v/>
      </c>
      <c r="E1007">
        <v>2161045</v>
      </c>
      <c r="F1007" t="s">
        <v>9</v>
      </c>
      <c r="G1007" t="str">
        <f>"04048"</f>
        <v>04048</v>
      </c>
      <c r="H1007" t="str">
        <f>""</f>
        <v/>
      </c>
      <c r="I1007">
        <v>2</v>
      </c>
    </row>
    <row r="1008" spans="1:9">
      <c r="A1008">
        <v>2161047</v>
      </c>
      <c r="B1008" t="s">
        <v>9</v>
      </c>
      <c r="C1008" t="str">
        <f>"04052"</f>
        <v>04052</v>
      </c>
      <c r="D1008" t="str">
        <f>""</f>
        <v/>
      </c>
      <c r="E1008">
        <v>2161048</v>
      </c>
      <c r="F1008" t="s">
        <v>9</v>
      </c>
      <c r="G1008" t="str">
        <f>"04053"</f>
        <v>04053</v>
      </c>
      <c r="H1008" t="str">
        <f>""</f>
        <v/>
      </c>
      <c r="I1008">
        <v>2</v>
      </c>
    </row>
    <row r="1009" spans="1:9">
      <c r="A1009">
        <v>2161052</v>
      </c>
      <c r="B1009" t="s">
        <v>9</v>
      </c>
      <c r="C1009" t="str">
        <f>"04060"</f>
        <v>04060</v>
      </c>
      <c r="D1009" t="str">
        <f>""</f>
        <v/>
      </c>
      <c r="E1009">
        <v>2161055</v>
      </c>
      <c r="F1009" t="s">
        <v>9</v>
      </c>
      <c r="G1009" t="str">
        <f>"04064"</f>
        <v>04064</v>
      </c>
      <c r="H1009" t="str">
        <f>""</f>
        <v/>
      </c>
      <c r="I1009">
        <v>2</v>
      </c>
    </row>
    <row r="1010" spans="1:9">
      <c r="A1010">
        <v>2161061</v>
      </c>
      <c r="B1010" t="s">
        <v>9</v>
      </c>
      <c r="C1010" t="str">
        <f t="shared" ref="C1010:C1023" si="55">"04075"</f>
        <v>04075</v>
      </c>
      <c r="D1010" t="str">
        <f>""</f>
        <v/>
      </c>
      <c r="E1010">
        <v>2160248</v>
      </c>
      <c r="F1010" t="s">
        <v>9</v>
      </c>
      <c r="G1010" t="str">
        <f>"02582"</f>
        <v>02582</v>
      </c>
      <c r="H1010" t="str">
        <f>""</f>
        <v/>
      </c>
      <c r="I1010">
        <v>1</v>
      </c>
    </row>
    <row r="1011" spans="1:9">
      <c r="A1011">
        <v>2161061</v>
      </c>
      <c r="B1011" t="s">
        <v>9</v>
      </c>
      <c r="C1011" t="str">
        <f t="shared" si="55"/>
        <v>04075</v>
      </c>
      <c r="D1011" t="str">
        <f>""</f>
        <v/>
      </c>
      <c r="E1011">
        <v>2184190</v>
      </c>
      <c r="F1011" t="s">
        <v>9</v>
      </c>
      <c r="G1011" t="str">
        <f>"35945"</f>
        <v>35945</v>
      </c>
      <c r="H1011" t="str">
        <f>""</f>
        <v/>
      </c>
      <c r="I1011">
        <v>1</v>
      </c>
    </row>
    <row r="1012" spans="1:9">
      <c r="A1012">
        <v>2161061</v>
      </c>
      <c r="B1012" t="s">
        <v>9</v>
      </c>
      <c r="C1012" t="str">
        <f t="shared" si="55"/>
        <v>04075</v>
      </c>
      <c r="D1012" t="str">
        <f>""</f>
        <v/>
      </c>
      <c r="E1012">
        <v>2184191</v>
      </c>
      <c r="F1012" t="s">
        <v>9</v>
      </c>
      <c r="G1012" t="str">
        <f>"35946"</f>
        <v>35946</v>
      </c>
      <c r="H1012" t="str">
        <f>""</f>
        <v/>
      </c>
      <c r="I1012">
        <v>1</v>
      </c>
    </row>
    <row r="1013" spans="1:9">
      <c r="A1013">
        <v>2161061</v>
      </c>
      <c r="B1013" t="s">
        <v>9</v>
      </c>
      <c r="C1013" t="str">
        <f t="shared" si="55"/>
        <v>04075</v>
      </c>
      <c r="D1013" t="str">
        <f>""</f>
        <v/>
      </c>
      <c r="E1013">
        <v>2184192</v>
      </c>
      <c r="F1013" t="s">
        <v>9</v>
      </c>
      <c r="G1013" t="str">
        <f>"35947"</f>
        <v>35947</v>
      </c>
      <c r="H1013" t="str">
        <f>""</f>
        <v/>
      </c>
      <c r="I1013">
        <v>2</v>
      </c>
    </row>
    <row r="1014" spans="1:9">
      <c r="A1014">
        <v>2161061</v>
      </c>
      <c r="B1014" t="s">
        <v>9</v>
      </c>
      <c r="C1014" t="str">
        <f t="shared" si="55"/>
        <v>04075</v>
      </c>
      <c r="D1014" t="str">
        <f>""</f>
        <v/>
      </c>
      <c r="E1014">
        <v>2184193</v>
      </c>
      <c r="F1014" t="s">
        <v>9</v>
      </c>
      <c r="G1014" t="str">
        <f>"35948"</f>
        <v>35948</v>
      </c>
      <c r="H1014" t="str">
        <f>""</f>
        <v/>
      </c>
      <c r="I1014">
        <v>2</v>
      </c>
    </row>
    <row r="1015" spans="1:9">
      <c r="A1015">
        <v>2161061</v>
      </c>
      <c r="B1015" t="s">
        <v>9</v>
      </c>
      <c r="C1015" t="str">
        <f t="shared" si="55"/>
        <v>04075</v>
      </c>
      <c r="D1015" t="str">
        <f>""</f>
        <v/>
      </c>
      <c r="E1015">
        <v>2184194</v>
      </c>
      <c r="F1015" t="s">
        <v>9</v>
      </c>
      <c r="G1015" t="str">
        <f>"35949"</f>
        <v>35949</v>
      </c>
      <c r="H1015" t="str">
        <f>""</f>
        <v/>
      </c>
      <c r="I1015">
        <v>1</v>
      </c>
    </row>
    <row r="1016" spans="1:9">
      <c r="A1016">
        <v>2161061</v>
      </c>
      <c r="B1016" t="s">
        <v>9</v>
      </c>
      <c r="C1016" t="str">
        <f t="shared" si="55"/>
        <v>04075</v>
      </c>
      <c r="D1016" t="str">
        <f>""</f>
        <v/>
      </c>
      <c r="E1016">
        <v>2184195</v>
      </c>
      <c r="F1016" t="s">
        <v>9</v>
      </c>
      <c r="G1016" t="str">
        <f>"35950"</f>
        <v>35950</v>
      </c>
      <c r="H1016" t="str">
        <f>""</f>
        <v/>
      </c>
      <c r="I1016">
        <v>1</v>
      </c>
    </row>
    <row r="1017" spans="1:9">
      <c r="A1017">
        <v>2161061</v>
      </c>
      <c r="B1017" t="s">
        <v>9</v>
      </c>
      <c r="C1017" t="str">
        <f t="shared" si="55"/>
        <v>04075</v>
      </c>
      <c r="D1017" t="str">
        <f>""</f>
        <v/>
      </c>
      <c r="E1017">
        <v>2184196</v>
      </c>
      <c r="F1017" t="s">
        <v>9</v>
      </c>
      <c r="G1017" t="str">
        <f>"35951"</f>
        <v>35951</v>
      </c>
      <c r="H1017" t="str">
        <f>""</f>
        <v/>
      </c>
      <c r="I1017">
        <v>1</v>
      </c>
    </row>
    <row r="1018" spans="1:9">
      <c r="A1018">
        <v>2161061</v>
      </c>
      <c r="B1018" t="s">
        <v>9</v>
      </c>
      <c r="C1018" t="str">
        <f t="shared" si="55"/>
        <v>04075</v>
      </c>
      <c r="D1018" t="str">
        <f>""</f>
        <v/>
      </c>
      <c r="E1018">
        <v>2184203</v>
      </c>
      <c r="F1018" t="s">
        <v>9</v>
      </c>
      <c r="G1018" t="str">
        <f>"35958"</f>
        <v>35958</v>
      </c>
      <c r="H1018" t="str">
        <f>""</f>
        <v/>
      </c>
      <c r="I1018">
        <v>1</v>
      </c>
    </row>
    <row r="1019" spans="1:9">
      <c r="A1019">
        <v>2161061</v>
      </c>
      <c r="B1019" t="s">
        <v>9</v>
      </c>
      <c r="C1019" t="str">
        <f t="shared" si="55"/>
        <v>04075</v>
      </c>
      <c r="D1019" t="str">
        <f>""</f>
        <v/>
      </c>
      <c r="E1019">
        <v>2184204</v>
      </c>
      <c r="F1019" t="s">
        <v>9</v>
      </c>
      <c r="G1019" t="str">
        <f>"35959"</f>
        <v>35959</v>
      </c>
      <c r="H1019" t="str">
        <f>""</f>
        <v/>
      </c>
      <c r="I1019">
        <v>1</v>
      </c>
    </row>
    <row r="1020" spans="1:9">
      <c r="A1020">
        <v>2161061</v>
      </c>
      <c r="B1020" t="s">
        <v>9</v>
      </c>
      <c r="C1020" t="str">
        <f t="shared" si="55"/>
        <v>04075</v>
      </c>
      <c r="D1020" t="str">
        <f>""</f>
        <v/>
      </c>
      <c r="E1020">
        <v>2184205</v>
      </c>
      <c r="F1020" t="s">
        <v>9</v>
      </c>
      <c r="G1020" t="str">
        <f>"35960"</f>
        <v>35960</v>
      </c>
      <c r="H1020" t="str">
        <f>""</f>
        <v/>
      </c>
      <c r="I1020">
        <v>1</v>
      </c>
    </row>
    <row r="1021" spans="1:9">
      <c r="A1021">
        <v>2161061</v>
      </c>
      <c r="B1021" t="s">
        <v>9</v>
      </c>
      <c r="C1021" t="str">
        <f t="shared" si="55"/>
        <v>04075</v>
      </c>
      <c r="D1021" t="str">
        <f>""</f>
        <v/>
      </c>
      <c r="E1021">
        <v>2184206</v>
      </c>
      <c r="F1021" t="s">
        <v>9</v>
      </c>
      <c r="G1021" t="str">
        <f>"35961"</f>
        <v>35961</v>
      </c>
      <c r="H1021" t="str">
        <f>""</f>
        <v/>
      </c>
      <c r="I1021">
        <v>1</v>
      </c>
    </row>
    <row r="1022" spans="1:9">
      <c r="A1022">
        <v>2161061</v>
      </c>
      <c r="B1022" t="s">
        <v>9</v>
      </c>
      <c r="C1022" t="str">
        <f t="shared" si="55"/>
        <v>04075</v>
      </c>
      <c r="D1022" t="str">
        <f>""</f>
        <v/>
      </c>
      <c r="E1022">
        <v>2184207</v>
      </c>
      <c r="F1022" t="s">
        <v>9</v>
      </c>
      <c r="G1022" t="str">
        <f>"35962"</f>
        <v>35962</v>
      </c>
      <c r="H1022" t="str">
        <f>""</f>
        <v/>
      </c>
      <c r="I1022">
        <v>1</v>
      </c>
    </row>
    <row r="1023" spans="1:9">
      <c r="A1023">
        <v>2161061</v>
      </c>
      <c r="B1023" t="s">
        <v>9</v>
      </c>
      <c r="C1023" t="str">
        <f t="shared" si="55"/>
        <v>04075</v>
      </c>
      <c r="D1023" t="str">
        <f>""</f>
        <v/>
      </c>
      <c r="E1023">
        <v>2184208</v>
      </c>
      <c r="F1023" t="s">
        <v>9</v>
      </c>
      <c r="G1023" t="str">
        <f>"35963"</f>
        <v>35963</v>
      </c>
      <c r="H1023" t="str">
        <f>""</f>
        <v/>
      </c>
      <c r="I1023">
        <v>1</v>
      </c>
    </row>
    <row r="1024" spans="1:9">
      <c r="A1024">
        <v>2161066</v>
      </c>
      <c r="B1024" t="s">
        <v>9</v>
      </c>
      <c r="C1024" t="str">
        <f>"04082"</f>
        <v>04082</v>
      </c>
      <c r="D1024" t="str">
        <f>""</f>
        <v/>
      </c>
      <c r="E1024">
        <v>2161067</v>
      </c>
      <c r="F1024" t="s">
        <v>9</v>
      </c>
      <c r="G1024" t="str">
        <f>"04083"</f>
        <v>04083</v>
      </c>
      <c r="H1024" t="str">
        <f>""</f>
        <v/>
      </c>
      <c r="I1024">
        <v>10</v>
      </c>
    </row>
    <row r="1025" spans="1:9">
      <c r="A1025">
        <v>2161068</v>
      </c>
      <c r="B1025" t="s">
        <v>9</v>
      </c>
      <c r="C1025" t="str">
        <f>"04084"</f>
        <v>04084</v>
      </c>
      <c r="D1025" t="str">
        <f>""</f>
        <v/>
      </c>
      <c r="E1025">
        <v>2161064</v>
      </c>
      <c r="F1025" t="s">
        <v>9</v>
      </c>
      <c r="G1025" t="str">
        <f>"04078"</f>
        <v>04078</v>
      </c>
      <c r="H1025" t="str">
        <f>""</f>
        <v/>
      </c>
      <c r="I1025">
        <v>8</v>
      </c>
    </row>
    <row r="1026" spans="1:9">
      <c r="A1026">
        <v>2161068</v>
      </c>
      <c r="B1026" t="s">
        <v>9</v>
      </c>
      <c r="C1026" t="str">
        <f>"04084"</f>
        <v>04084</v>
      </c>
      <c r="D1026" t="str">
        <f>""</f>
        <v/>
      </c>
      <c r="E1026">
        <v>2161065</v>
      </c>
      <c r="F1026" t="s">
        <v>9</v>
      </c>
      <c r="G1026" t="str">
        <f>"04079"</f>
        <v>04079</v>
      </c>
      <c r="H1026" t="str">
        <f>""</f>
        <v/>
      </c>
      <c r="I1026">
        <v>4</v>
      </c>
    </row>
    <row r="1027" spans="1:9">
      <c r="A1027">
        <v>2161078</v>
      </c>
      <c r="B1027" t="s">
        <v>9</v>
      </c>
      <c r="C1027" t="str">
        <f>"04103"</f>
        <v>04103</v>
      </c>
      <c r="D1027" t="str">
        <f>""</f>
        <v/>
      </c>
      <c r="E1027">
        <v>2161079</v>
      </c>
      <c r="F1027" t="s">
        <v>9</v>
      </c>
      <c r="G1027" t="str">
        <f>"04106"</f>
        <v>04106</v>
      </c>
      <c r="H1027" t="str">
        <f>""</f>
        <v/>
      </c>
      <c r="I1027">
        <v>2</v>
      </c>
    </row>
    <row r="1028" spans="1:9">
      <c r="A1028">
        <v>2161078</v>
      </c>
      <c r="B1028" t="s">
        <v>9</v>
      </c>
      <c r="C1028" t="str">
        <f>"04103"</f>
        <v>04103</v>
      </c>
      <c r="D1028" t="str">
        <f>""</f>
        <v/>
      </c>
      <c r="E1028">
        <v>2161080</v>
      </c>
      <c r="F1028" t="s">
        <v>9</v>
      </c>
      <c r="G1028" t="str">
        <f>"04107"</f>
        <v>04107</v>
      </c>
      <c r="H1028" t="str">
        <f>""</f>
        <v/>
      </c>
      <c r="I1028">
        <v>1</v>
      </c>
    </row>
    <row r="1029" spans="1:9">
      <c r="A1029">
        <v>2161078</v>
      </c>
      <c r="B1029" t="s">
        <v>9</v>
      </c>
      <c r="C1029" t="str">
        <f>"04103"</f>
        <v>04103</v>
      </c>
      <c r="D1029" t="str">
        <f>""</f>
        <v/>
      </c>
      <c r="E1029">
        <v>2161852</v>
      </c>
      <c r="F1029" t="s">
        <v>9</v>
      </c>
      <c r="G1029" t="str">
        <f>"05406"</f>
        <v>05406</v>
      </c>
      <c r="H1029" t="str">
        <f>""</f>
        <v/>
      </c>
      <c r="I1029">
        <v>1</v>
      </c>
    </row>
    <row r="1030" spans="1:9">
      <c r="A1030">
        <v>2161124</v>
      </c>
      <c r="B1030" t="s">
        <v>9</v>
      </c>
      <c r="C1030" t="str">
        <f>"04184"</f>
        <v>04184</v>
      </c>
      <c r="D1030" t="str">
        <f>""</f>
        <v/>
      </c>
      <c r="E1030">
        <v>2161130</v>
      </c>
      <c r="F1030" t="s">
        <v>9</v>
      </c>
      <c r="G1030" t="str">
        <f>"04192"</f>
        <v>04192</v>
      </c>
      <c r="H1030" t="str">
        <f>""</f>
        <v/>
      </c>
      <c r="I1030">
        <v>2</v>
      </c>
    </row>
    <row r="1031" spans="1:9">
      <c r="A1031">
        <v>2161124</v>
      </c>
      <c r="B1031" t="s">
        <v>9</v>
      </c>
      <c r="C1031" t="str">
        <f>"04184"</f>
        <v>04184</v>
      </c>
      <c r="D1031" t="str">
        <f>""</f>
        <v/>
      </c>
      <c r="E1031">
        <v>2161153</v>
      </c>
      <c r="F1031" t="s">
        <v>9</v>
      </c>
      <c r="G1031" t="str">
        <f>"04225"</f>
        <v>04225</v>
      </c>
      <c r="H1031" t="str">
        <f>""</f>
        <v/>
      </c>
      <c r="I1031">
        <v>1</v>
      </c>
    </row>
    <row r="1032" spans="1:9">
      <c r="A1032">
        <v>2161124</v>
      </c>
      <c r="B1032" t="s">
        <v>9</v>
      </c>
      <c r="C1032" t="str">
        <f>"04184"</f>
        <v>04184</v>
      </c>
      <c r="D1032" t="str">
        <f>""</f>
        <v/>
      </c>
      <c r="E1032">
        <v>2161707</v>
      </c>
      <c r="F1032" t="s">
        <v>9</v>
      </c>
      <c r="G1032" t="str">
        <f>"05161"</f>
        <v>05161</v>
      </c>
      <c r="H1032" t="str">
        <f>""</f>
        <v/>
      </c>
      <c r="I1032">
        <v>1</v>
      </c>
    </row>
    <row r="1033" spans="1:9">
      <c r="A1033">
        <v>2161178</v>
      </c>
      <c r="B1033" t="s">
        <v>9</v>
      </c>
      <c r="C1033" t="str">
        <f>"04275"</f>
        <v>04275</v>
      </c>
      <c r="D1033" t="str">
        <f>""</f>
        <v/>
      </c>
      <c r="E1033">
        <v>2159531</v>
      </c>
      <c r="F1033" t="s">
        <v>9</v>
      </c>
      <c r="G1033" t="str">
        <f>"01554"</f>
        <v>01554</v>
      </c>
      <c r="H1033" t="str">
        <f>""</f>
        <v/>
      </c>
      <c r="I1033">
        <v>2</v>
      </c>
    </row>
    <row r="1034" spans="1:9">
      <c r="A1034">
        <v>2161178</v>
      </c>
      <c r="B1034" t="s">
        <v>9</v>
      </c>
      <c r="C1034" t="str">
        <f>"04275"</f>
        <v>04275</v>
      </c>
      <c r="D1034" t="str">
        <f>""</f>
        <v/>
      </c>
      <c r="E1034">
        <v>2173048</v>
      </c>
      <c r="F1034" t="s">
        <v>9</v>
      </c>
      <c r="G1034" t="str">
        <f>"22302"</f>
        <v>22302</v>
      </c>
      <c r="H1034" t="str">
        <f>""</f>
        <v/>
      </c>
      <c r="I1034">
        <v>1</v>
      </c>
    </row>
    <row r="1035" spans="1:9">
      <c r="A1035">
        <v>2161183</v>
      </c>
      <c r="B1035" t="s">
        <v>9</v>
      </c>
      <c r="C1035" t="str">
        <f t="shared" ref="C1035:C1040" si="56">"04284"</f>
        <v>04284</v>
      </c>
      <c r="D1035" t="str">
        <f>""</f>
        <v/>
      </c>
      <c r="E1035">
        <v>2160163</v>
      </c>
      <c r="F1035" t="s">
        <v>9</v>
      </c>
      <c r="G1035" t="str">
        <f>"02467"</f>
        <v>02467</v>
      </c>
      <c r="H1035" t="str">
        <f>""</f>
        <v/>
      </c>
      <c r="I1035">
        <v>1</v>
      </c>
    </row>
    <row r="1036" spans="1:9">
      <c r="A1036">
        <v>2161183</v>
      </c>
      <c r="B1036" t="s">
        <v>9</v>
      </c>
      <c r="C1036" t="str">
        <f t="shared" si="56"/>
        <v>04284</v>
      </c>
      <c r="D1036" t="str">
        <f>""</f>
        <v/>
      </c>
      <c r="E1036">
        <v>2160167</v>
      </c>
      <c r="F1036" t="s">
        <v>9</v>
      </c>
      <c r="G1036" t="str">
        <f>"02471"</f>
        <v>02471</v>
      </c>
      <c r="H1036" t="str">
        <f>""</f>
        <v/>
      </c>
      <c r="I1036">
        <v>1</v>
      </c>
    </row>
    <row r="1037" spans="1:9">
      <c r="A1037">
        <v>2161183</v>
      </c>
      <c r="B1037" t="s">
        <v>9</v>
      </c>
      <c r="C1037" t="str">
        <f t="shared" si="56"/>
        <v>04284</v>
      </c>
      <c r="D1037" t="str">
        <f>""</f>
        <v/>
      </c>
      <c r="E1037">
        <v>2160168</v>
      </c>
      <c r="F1037" t="s">
        <v>9</v>
      </c>
      <c r="G1037" t="str">
        <f>"02472"</f>
        <v>02472</v>
      </c>
      <c r="H1037" t="str">
        <f>""</f>
        <v/>
      </c>
      <c r="I1037">
        <v>1</v>
      </c>
    </row>
    <row r="1038" spans="1:9">
      <c r="A1038">
        <v>2161183</v>
      </c>
      <c r="B1038" t="s">
        <v>9</v>
      </c>
      <c r="C1038" t="str">
        <f t="shared" si="56"/>
        <v>04284</v>
      </c>
      <c r="D1038" t="str">
        <f>""</f>
        <v/>
      </c>
      <c r="E1038">
        <v>2160169</v>
      </c>
      <c r="F1038" t="s">
        <v>9</v>
      </c>
      <c r="G1038" t="str">
        <f>"02473"</f>
        <v>02473</v>
      </c>
      <c r="H1038" t="str">
        <f>""</f>
        <v/>
      </c>
      <c r="I1038">
        <v>6</v>
      </c>
    </row>
    <row r="1039" spans="1:9">
      <c r="A1039">
        <v>2161183</v>
      </c>
      <c r="B1039" t="s">
        <v>9</v>
      </c>
      <c r="C1039" t="str">
        <f t="shared" si="56"/>
        <v>04284</v>
      </c>
      <c r="D1039" t="str">
        <f>""</f>
        <v/>
      </c>
      <c r="E1039">
        <v>2160170</v>
      </c>
      <c r="F1039" t="s">
        <v>9</v>
      </c>
      <c r="G1039" t="str">
        <f>"02474"</f>
        <v>02474</v>
      </c>
      <c r="H1039" t="str">
        <f>""</f>
        <v/>
      </c>
      <c r="I1039">
        <v>1</v>
      </c>
    </row>
    <row r="1040" spans="1:9">
      <c r="A1040">
        <v>2161183</v>
      </c>
      <c r="B1040" t="s">
        <v>9</v>
      </c>
      <c r="C1040" t="str">
        <f t="shared" si="56"/>
        <v>04284</v>
      </c>
      <c r="D1040" t="str">
        <f>""</f>
        <v/>
      </c>
      <c r="E1040">
        <v>2161385</v>
      </c>
      <c r="F1040" t="s">
        <v>9</v>
      </c>
      <c r="G1040" t="str">
        <f>"04627"</f>
        <v>04627</v>
      </c>
      <c r="H1040" t="str">
        <f>""</f>
        <v/>
      </c>
      <c r="I1040">
        <v>1</v>
      </c>
    </row>
    <row r="1041" spans="1:9">
      <c r="A1041">
        <v>2161185</v>
      </c>
      <c r="B1041" t="s">
        <v>9</v>
      </c>
      <c r="C1041" t="str">
        <f t="shared" ref="C1041:C1048" si="57">"04295"</f>
        <v>04295</v>
      </c>
      <c r="D1041" t="str">
        <f>""</f>
        <v/>
      </c>
      <c r="E1041">
        <v>2159111</v>
      </c>
      <c r="F1041" t="s">
        <v>9</v>
      </c>
      <c r="G1041" t="str">
        <f>"01030"</f>
        <v>01030</v>
      </c>
      <c r="H1041" t="str">
        <f>""</f>
        <v/>
      </c>
      <c r="I1041">
        <v>1</v>
      </c>
    </row>
    <row r="1042" spans="1:9">
      <c r="A1042">
        <v>2161185</v>
      </c>
      <c r="B1042" t="s">
        <v>9</v>
      </c>
      <c r="C1042" t="str">
        <f t="shared" si="57"/>
        <v>04295</v>
      </c>
      <c r="D1042" t="str">
        <f>""</f>
        <v/>
      </c>
      <c r="E1042">
        <v>2159149</v>
      </c>
      <c r="F1042" t="s">
        <v>9</v>
      </c>
      <c r="G1042" t="str">
        <f>"01074"</f>
        <v>01074</v>
      </c>
      <c r="H1042" t="str">
        <f>""</f>
        <v/>
      </c>
      <c r="I1042">
        <v>1</v>
      </c>
    </row>
    <row r="1043" spans="1:9">
      <c r="A1043">
        <v>2161185</v>
      </c>
      <c r="B1043" t="s">
        <v>9</v>
      </c>
      <c r="C1043" t="str">
        <f t="shared" si="57"/>
        <v>04295</v>
      </c>
      <c r="D1043" t="str">
        <f>""</f>
        <v/>
      </c>
      <c r="E1043">
        <v>2159437</v>
      </c>
      <c r="F1043" t="s">
        <v>9</v>
      </c>
      <c r="G1043" t="str">
        <f>"01432"</f>
        <v>01432</v>
      </c>
      <c r="H1043" t="str">
        <f>""</f>
        <v/>
      </c>
      <c r="I1043">
        <v>1</v>
      </c>
    </row>
    <row r="1044" spans="1:9">
      <c r="A1044">
        <v>2161185</v>
      </c>
      <c r="B1044" t="s">
        <v>9</v>
      </c>
      <c r="C1044" t="str">
        <f t="shared" si="57"/>
        <v>04295</v>
      </c>
      <c r="D1044" t="str">
        <f>""</f>
        <v/>
      </c>
      <c r="E1044">
        <v>2159439</v>
      </c>
      <c r="F1044" t="s">
        <v>9</v>
      </c>
      <c r="G1044" t="str">
        <f>"01435"</f>
        <v>01435</v>
      </c>
      <c r="H1044" t="str">
        <f>""</f>
        <v/>
      </c>
      <c r="I1044">
        <v>2</v>
      </c>
    </row>
    <row r="1045" spans="1:9">
      <c r="A1045">
        <v>2161185</v>
      </c>
      <c r="B1045" t="s">
        <v>9</v>
      </c>
      <c r="C1045" t="str">
        <f t="shared" si="57"/>
        <v>04295</v>
      </c>
      <c r="D1045" t="str">
        <f>""</f>
        <v/>
      </c>
      <c r="E1045">
        <v>2160306</v>
      </c>
      <c r="F1045" t="s">
        <v>9</v>
      </c>
      <c r="G1045" t="str">
        <f>"02695"</f>
        <v>02695</v>
      </c>
      <c r="H1045" t="str">
        <f>""</f>
        <v/>
      </c>
      <c r="I1045">
        <v>1</v>
      </c>
    </row>
    <row r="1046" spans="1:9">
      <c r="A1046">
        <v>2161185</v>
      </c>
      <c r="B1046" t="s">
        <v>9</v>
      </c>
      <c r="C1046" t="str">
        <f t="shared" si="57"/>
        <v>04295</v>
      </c>
      <c r="D1046" t="str">
        <f>""</f>
        <v/>
      </c>
      <c r="E1046">
        <v>2160308</v>
      </c>
      <c r="F1046" t="s">
        <v>9</v>
      </c>
      <c r="G1046" t="str">
        <f>"02698"</f>
        <v>02698</v>
      </c>
      <c r="H1046" t="str">
        <f>""</f>
        <v/>
      </c>
      <c r="I1046">
        <v>2</v>
      </c>
    </row>
    <row r="1047" spans="1:9">
      <c r="A1047">
        <v>2161185</v>
      </c>
      <c r="B1047" t="s">
        <v>9</v>
      </c>
      <c r="C1047" t="str">
        <f t="shared" si="57"/>
        <v>04295</v>
      </c>
      <c r="D1047" t="str">
        <f>""</f>
        <v/>
      </c>
      <c r="E1047">
        <v>2160309</v>
      </c>
      <c r="F1047" t="s">
        <v>9</v>
      </c>
      <c r="G1047" t="str">
        <f>"02699"</f>
        <v>02699</v>
      </c>
      <c r="H1047" t="str">
        <f>""</f>
        <v/>
      </c>
      <c r="I1047">
        <v>1</v>
      </c>
    </row>
    <row r="1048" spans="1:9">
      <c r="A1048">
        <v>2161185</v>
      </c>
      <c r="B1048" t="s">
        <v>9</v>
      </c>
      <c r="C1048" t="str">
        <f t="shared" si="57"/>
        <v>04295</v>
      </c>
      <c r="D1048" t="str">
        <f>""</f>
        <v/>
      </c>
      <c r="E1048">
        <v>2161186</v>
      </c>
      <c r="F1048" t="s">
        <v>9</v>
      </c>
      <c r="G1048" t="str">
        <f>"04298"</f>
        <v>04298</v>
      </c>
      <c r="H1048" t="str">
        <f>""</f>
        <v/>
      </c>
      <c r="I1048">
        <v>1</v>
      </c>
    </row>
    <row r="1049" spans="1:9">
      <c r="A1049">
        <v>2161191</v>
      </c>
      <c r="B1049" t="s">
        <v>9</v>
      </c>
      <c r="C1049" t="str">
        <f t="shared" ref="C1049:C1059" si="58">"04312"</f>
        <v>04312</v>
      </c>
      <c r="D1049" t="str">
        <f>""</f>
        <v/>
      </c>
      <c r="E1049">
        <v>2159111</v>
      </c>
      <c r="F1049" t="s">
        <v>9</v>
      </c>
      <c r="G1049" t="str">
        <f>"01030"</f>
        <v>01030</v>
      </c>
      <c r="H1049" t="str">
        <f>""</f>
        <v/>
      </c>
      <c r="I1049">
        <v>1</v>
      </c>
    </row>
    <row r="1050" spans="1:9">
      <c r="A1050">
        <v>2161191</v>
      </c>
      <c r="B1050" t="s">
        <v>9</v>
      </c>
      <c r="C1050" t="str">
        <f t="shared" si="58"/>
        <v>04312</v>
      </c>
      <c r="D1050" t="str">
        <f>""</f>
        <v/>
      </c>
      <c r="E1050">
        <v>2159149</v>
      </c>
      <c r="F1050" t="s">
        <v>9</v>
      </c>
      <c r="G1050" t="str">
        <f>"01074"</f>
        <v>01074</v>
      </c>
      <c r="H1050" t="str">
        <f>""</f>
        <v/>
      </c>
      <c r="I1050">
        <v>1</v>
      </c>
    </row>
    <row r="1051" spans="1:9">
      <c r="A1051">
        <v>2161191</v>
      </c>
      <c r="B1051" t="s">
        <v>9</v>
      </c>
      <c r="C1051" t="str">
        <f t="shared" si="58"/>
        <v>04312</v>
      </c>
      <c r="D1051" t="str">
        <f>""</f>
        <v/>
      </c>
      <c r="E1051">
        <v>2159480</v>
      </c>
      <c r="F1051" t="s">
        <v>9</v>
      </c>
      <c r="G1051" t="str">
        <f>"01500"</f>
        <v>01500</v>
      </c>
      <c r="H1051" t="str">
        <f>""</f>
        <v/>
      </c>
      <c r="I1051">
        <v>1</v>
      </c>
    </row>
    <row r="1052" spans="1:9">
      <c r="A1052">
        <v>2161191</v>
      </c>
      <c r="B1052" t="s">
        <v>9</v>
      </c>
      <c r="C1052" t="str">
        <f t="shared" si="58"/>
        <v>04312</v>
      </c>
      <c r="D1052" t="str">
        <f>""</f>
        <v/>
      </c>
      <c r="E1052">
        <v>2159626</v>
      </c>
      <c r="F1052" t="s">
        <v>9</v>
      </c>
      <c r="G1052" t="str">
        <f>"01679"</f>
        <v>01679</v>
      </c>
      <c r="H1052" t="str">
        <f>""</f>
        <v/>
      </c>
      <c r="I1052">
        <v>2</v>
      </c>
    </row>
    <row r="1053" spans="1:9">
      <c r="A1053">
        <v>2161191</v>
      </c>
      <c r="B1053" t="s">
        <v>9</v>
      </c>
      <c r="C1053" t="str">
        <f t="shared" si="58"/>
        <v>04312</v>
      </c>
      <c r="D1053" t="str">
        <f>""</f>
        <v/>
      </c>
      <c r="E1053">
        <v>2161188</v>
      </c>
      <c r="F1053" t="s">
        <v>9</v>
      </c>
      <c r="G1053" t="str">
        <f>"04303"</f>
        <v>04303</v>
      </c>
      <c r="H1053" t="str">
        <f>""</f>
        <v/>
      </c>
      <c r="I1053">
        <v>1</v>
      </c>
    </row>
    <row r="1054" spans="1:9">
      <c r="A1054">
        <v>2161191</v>
      </c>
      <c r="B1054" t="s">
        <v>9</v>
      </c>
      <c r="C1054" t="str">
        <f t="shared" si="58"/>
        <v>04312</v>
      </c>
      <c r="D1054" t="str">
        <f>""</f>
        <v/>
      </c>
      <c r="E1054">
        <v>2161192</v>
      </c>
      <c r="F1054" t="s">
        <v>9</v>
      </c>
      <c r="G1054" t="str">
        <f>"04313"</f>
        <v>04313</v>
      </c>
      <c r="H1054" t="str">
        <f>""</f>
        <v/>
      </c>
      <c r="I1054">
        <v>1</v>
      </c>
    </row>
    <row r="1055" spans="1:9">
      <c r="A1055">
        <v>2161191</v>
      </c>
      <c r="B1055" t="s">
        <v>9</v>
      </c>
      <c r="C1055" t="str">
        <f t="shared" si="58"/>
        <v>04312</v>
      </c>
      <c r="D1055" t="str">
        <f>""</f>
        <v/>
      </c>
      <c r="E1055">
        <v>2161193</v>
      </c>
      <c r="F1055" t="s">
        <v>9</v>
      </c>
      <c r="G1055" t="str">
        <f>"04314"</f>
        <v>04314</v>
      </c>
      <c r="H1055" t="str">
        <f>""</f>
        <v/>
      </c>
      <c r="I1055">
        <v>2</v>
      </c>
    </row>
    <row r="1056" spans="1:9">
      <c r="A1056">
        <v>2161191</v>
      </c>
      <c r="B1056" t="s">
        <v>9</v>
      </c>
      <c r="C1056" t="str">
        <f t="shared" si="58"/>
        <v>04312</v>
      </c>
      <c r="D1056" t="str">
        <f>""</f>
        <v/>
      </c>
      <c r="E1056">
        <v>2161194</v>
      </c>
      <c r="F1056" t="s">
        <v>9</v>
      </c>
      <c r="G1056" t="str">
        <f>"04316"</f>
        <v>04316</v>
      </c>
      <c r="H1056" t="str">
        <f>""</f>
        <v/>
      </c>
      <c r="I1056">
        <v>1</v>
      </c>
    </row>
    <row r="1057" spans="1:9">
      <c r="A1057">
        <v>2161191</v>
      </c>
      <c r="B1057" t="s">
        <v>9</v>
      </c>
      <c r="C1057" t="str">
        <f t="shared" si="58"/>
        <v>04312</v>
      </c>
      <c r="D1057" t="str">
        <f>""</f>
        <v/>
      </c>
      <c r="E1057">
        <v>2161195</v>
      </c>
      <c r="F1057" t="s">
        <v>9</v>
      </c>
      <c r="G1057" t="str">
        <f>"04317"</f>
        <v>04317</v>
      </c>
      <c r="H1057" t="str">
        <f>""</f>
        <v/>
      </c>
      <c r="I1057">
        <v>1</v>
      </c>
    </row>
    <row r="1058" spans="1:9">
      <c r="A1058">
        <v>2161191</v>
      </c>
      <c r="B1058" t="s">
        <v>9</v>
      </c>
      <c r="C1058" t="str">
        <f t="shared" si="58"/>
        <v>04312</v>
      </c>
      <c r="D1058" t="str">
        <f>""</f>
        <v/>
      </c>
      <c r="E1058">
        <v>2161196</v>
      </c>
      <c r="F1058" t="s">
        <v>9</v>
      </c>
      <c r="G1058" t="str">
        <f>"04318"</f>
        <v>04318</v>
      </c>
      <c r="H1058" t="str">
        <f>""</f>
        <v/>
      </c>
      <c r="I1058">
        <v>1</v>
      </c>
    </row>
    <row r="1059" spans="1:9">
      <c r="A1059">
        <v>2161191</v>
      </c>
      <c r="B1059" t="s">
        <v>9</v>
      </c>
      <c r="C1059" t="str">
        <f t="shared" si="58"/>
        <v>04312</v>
      </c>
      <c r="D1059" t="str">
        <f>""</f>
        <v/>
      </c>
      <c r="E1059">
        <v>2161197</v>
      </c>
      <c r="F1059" t="s">
        <v>9</v>
      </c>
      <c r="G1059" t="str">
        <f>"04319"</f>
        <v>04319</v>
      </c>
      <c r="H1059" t="str">
        <f>""</f>
        <v/>
      </c>
      <c r="I1059">
        <v>2</v>
      </c>
    </row>
    <row r="1060" spans="1:9">
      <c r="A1060">
        <v>2161198</v>
      </c>
      <c r="B1060" t="s">
        <v>9</v>
      </c>
      <c r="C1060" t="str">
        <f t="shared" ref="C1060:C1070" si="59">"04320"</f>
        <v>04320</v>
      </c>
      <c r="D1060" t="str">
        <f>""</f>
        <v/>
      </c>
      <c r="E1060">
        <v>2159111</v>
      </c>
      <c r="F1060" t="s">
        <v>9</v>
      </c>
      <c r="G1060" t="str">
        <f>"01030"</f>
        <v>01030</v>
      </c>
      <c r="H1060" t="str">
        <f>""</f>
        <v/>
      </c>
      <c r="I1060">
        <v>1</v>
      </c>
    </row>
    <row r="1061" spans="1:9">
      <c r="A1061">
        <v>2161198</v>
      </c>
      <c r="B1061" t="s">
        <v>9</v>
      </c>
      <c r="C1061" t="str">
        <f t="shared" si="59"/>
        <v>04320</v>
      </c>
      <c r="D1061" t="str">
        <f>""</f>
        <v/>
      </c>
      <c r="E1061">
        <v>2159149</v>
      </c>
      <c r="F1061" t="s">
        <v>9</v>
      </c>
      <c r="G1061" t="str">
        <f>"01074"</f>
        <v>01074</v>
      </c>
      <c r="H1061" t="str">
        <f>""</f>
        <v/>
      </c>
      <c r="I1061">
        <v>1</v>
      </c>
    </row>
    <row r="1062" spans="1:9">
      <c r="A1062">
        <v>2161198</v>
      </c>
      <c r="B1062" t="s">
        <v>9</v>
      </c>
      <c r="C1062" t="str">
        <f t="shared" si="59"/>
        <v>04320</v>
      </c>
      <c r="D1062" t="str">
        <f>""</f>
        <v/>
      </c>
      <c r="E1062">
        <v>2159480</v>
      </c>
      <c r="F1062" t="s">
        <v>9</v>
      </c>
      <c r="G1062" t="str">
        <f>"01500"</f>
        <v>01500</v>
      </c>
      <c r="H1062" t="str">
        <f>""</f>
        <v/>
      </c>
      <c r="I1062">
        <v>1</v>
      </c>
    </row>
    <row r="1063" spans="1:9">
      <c r="A1063">
        <v>2161198</v>
      </c>
      <c r="B1063" t="s">
        <v>9</v>
      </c>
      <c r="C1063" t="str">
        <f t="shared" si="59"/>
        <v>04320</v>
      </c>
      <c r="D1063" t="str">
        <f>""</f>
        <v/>
      </c>
      <c r="E1063">
        <v>2161199</v>
      </c>
      <c r="F1063" t="s">
        <v>9</v>
      </c>
      <c r="G1063" t="str">
        <f>"04321"</f>
        <v>04321</v>
      </c>
      <c r="H1063" t="str">
        <f>""</f>
        <v/>
      </c>
      <c r="I1063">
        <v>2</v>
      </c>
    </row>
    <row r="1064" spans="1:9">
      <c r="A1064">
        <v>2161198</v>
      </c>
      <c r="B1064" t="s">
        <v>9</v>
      </c>
      <c r="C1064" t="str">
        <f t="shared" si="59"/>
        <v>04320</v>
      </c>
      <c r="D1064" t="str">
        <f>""</f>
        <v/>
      </c>
      <c r="E1064">
        <v>2161200</v>
      </c>
      <c r="F1064" t="s">
        <v>9</v>
      </c>
      <c r="G1064" t="str">
        <f>"04322"</f>
        <v>04322</v>
      </c>
      <c r="H1064" t="str">
        <f>""</f>
        <v/>
      </c>
      <c r="I1064">
        <v>1</v>
      </c>
    </row>
    <row r="1065" spans="1:9">
      <c r="A1065">
        <v>2161198</v>
      </c>
      <c r="B1065" t="s">
        <v>9</v>
      </c>
      <c r="C1065" t="str">
        <f t="shared" si="59"/>
        <v>04320</v>
      </c>
      <c r="D1065" t="str">
        <f>""</f>
        <v/>
      </c>
      <c r="E1065">
        <v>2161201</v>
      </c>
      <c r="F1065" t="s">
        <v>9</v>
      </c>
      <c r="G1065" t="str">
        <f>"04323"</f>
        <v>04323</v>
      </c>
      <c r="H1065" t="str">
        <f>""</f>
        <v/>
      </c>
      <c r="I1065">
        <v>1</v>
      </c>
    </row>
    <row r="1066" spans="1:9">
      <c r="A1066">
        <v>2161198</v>
      </c>
      <c r="B1066" t="s">
        <v>9</v>
      </c>
      <c r="C1066" t="str">
        <f t="shared" si="59"/>
        <v>04320</v>
      </c>
      <c r="D1066" t="str">
        <f>""</f>
        <v/>
      </c>
      <c r="E1066">
        <v>2161202</v>
      </c>
      <c r="F1066" t="s">
        <v>9</v>
      </c>
      <c r="G1066" t="str">
        <f>"04324"</f>
        <v>04324</v>
      </c>
      <c r="H1066" t="str">
        <f>""</f>
        <v/>
      </c>
      <c r="I1066">
        <v>1</v>
      </c>
    </row>
    <row r="1067" spans="1:9">
      <c r="A1067">
        <v>2161198</v>
      </c>
      <c r="B1067" t="s">
        <v>9</v>
      </c>
      <c r="C1067" t="str">
        <f t="shared" si="59"/>
        <v>04320</v>
      </c>
      <c r="D1067" t="str">
        <f>""</f>
        <v/>
      </c>
      <c r="E1067">
        <v>2161203</v>
      </c>
      <c r="F1067" t="s">
        <v>9</v>
      </c>
      <c r="G1067" t="str">
        <f>"04325"</f>
        <v>04325</v>
      </c>
      <c r="H1067" t="str">
        <f>""</f>
        <v/>
      </c>
      <c r="I1067">
        <v>1</v>
      </c>
    </row>
    <row r="1068" spans="1:9">
      <c r="A1068">
        <v>2161198</v>
      </c>
      <c r="B1068" t="s">
        <v>9</v>
      </c>
      <c r="C1068" t="str">
        <f t="shared" si="59"/>
        <v>04320</v>
      </c>
      <c r="D1068" t="str">
        <f>""</f>
        <v/>
      </c>
      <c r="E1068">
        <v>2161204</v>
      </c>
      <c r="F1068" t="s">
        <v>9</v>
      </c>
      <c r="G1068" t="str">
        <f>"04326"</f>
        <v>04326</v>
      </c>
      <c r="H1068" t="str">
        <f>""</f>
        <v/>
      </c>
      <c r="I1068">
        <v>1</v>
      </c>
    </row>
    <row r="1069" spans="1:9">
      <c r="A1069">
        <v>2161198</v>
      </c>
      <c r="B1069" t="s">
        <v>9</v>
      </c>
      <c r="C1069" t="str">
        <f t="shared" si="59"/>
        <v>04320</v>
      </c>
      <c r="D1069" t="str">
        <f>""</f>
        <v/>
      </c>
      <c r="E1069">
        <v>2161205</v>
      </c>
      <c r="F1069" t="s">
        <v>9</v>
      </c>
      <c r="G1069" t="str">
        <f>"04327"</f>
        <v>04327</v>
      </c>
      <c r="H1069" t="str">
        <f>""</f>
        <v/>
      </c>
      <c r="I1069">
        <v>2</v>
      </c>
    </row>
    <row r="1070" spans="1:9">
      <c r="A1070">
        <v>2161198</v>
      </c>
      <c r="B1070" t="s">
        <v>9</v>
      </c>
      <c r="C1070" t="str">
        <f t="shared" si="59"/>
        <v>04320</v>
      </c>
      <c r="D1070" t="str">
        <f>""</f>
        <v/>
      </c>
      <c r="E1070">
        <v>2161206</v>
      </c>
      <c r="F1070" t="s">
        <v>9</v>
      </c>
      <c r="G1070" t="str">
        <f>"04328"</f>
        <v>04328</v>
      </c>
      <c r="H1070" t="str">
        <f>""</f>
        <v/>
      </c>
      <c r="I1070">
        <v>2</v>
      </c>
    </row>
    <row r="1071" spans="1:9">
      <c r="A1071">
        <v>2161211</v>
      </c>
      <c r="B1071" t="s">
        <v>9</v>
      </c>
      <c r="C1071" t="str">
        <f t="shared" ref="C1071:C1078" si="60">"04339"</f>
        <v>04339</v>
      </c>
      <c r="D1071" t="str">
        <f>""</f>
        <v/>
      </c>
      <c r="E1071">
        <v>2161174</v>
      </c>
      <c r="F1071" t="s">
        <v>9</v>
      </c>
      <c r="G1071" t="str">
        <f>"04269"</f>
        <v>04269</v>
      </c>
      <c r="H1071" t="str">
        <f>""</f>
        <v/>
      </c>
      <c r="I1071">
        <v>1</v>
      </c>
    </row>
    <row r="1072" spans="1:9">
      <c r="A1072">
        <v>2161211</v>
      </c>
      <c r="B1072" t="s">
        <v>9</v>
      </c>
      <c r="C1072" t="str">
        <f t="shared" si="60"/>
        <v>04339</v>
      </c>
      <c r="D1072" t="str">
        <f>""</f>
        <v/>
      </c>
      <c r="E1072">
        <v>2161175</v>
      </c>
      <c r="F1072" t="s">
        <v>9</v>
      </c>
      <c r="G1072" t="str">
        <f>"04270"</f>
        <v>04270</v>
      </c>
      <c r="H1072" t="str">
        <f>""</f>
        <v/>
      </c>
      <c r="I1072">
        <v>1</v>
      </c>
    </row>
    <row r="1073" spans="1:9">
      <c r="A1073">
        <v>2161211</v>
      </c>
      <c r="B1073" t="s">
        <v>9</v>
      </c>
      <c r="C1073" t="str">
        <f t="shared" si="60"/>
        <v>04339</v>
      </c>
      <c r="D1073" t="str">
        <f>""</f>
        <v/>
      </c>
      <c r="E1073">
        <v>2161177</v>
      </c>
      <c r="F1073" t="s">
        <v>9</v>
      </c>
      <c r="G1073" t="str">
        <f>"04273"</f>
        <v>04273</v>
      </c>
      <c r="H1073" t="str">
        <f>""</f>
        <v/>
      </c>
      <c r="I1073">
        <v>1</v>
      </c>
    </row>
    <row r="1074" spans="1:9">
      <c r="A1074">
        <v>2161211</v>
      </c>
      <c r="B1074" t="s">
        <v>9</v>
      </c>
      <c r="C1074" t="str">
        <f t="shared" si="60"/>
        <v>04339</v>
      </c>
      <c r="D1074" t="str">
        <f>""</f>
        <v/>
      </c>
      <c r="E1074">
        <v>2161824</v>
      </c>
      <c r="F1074" t="s">
        <v>9</v>
      </c>
      <c r="G1074" t="str">
        <f>"05356"</f>
        <v>05356</v>
      </c>
      <c r="H1074" t="str">
        <f>""</f>
        <v/>
      </c>
      <c r="I1074">
        <v>1</v>
      </c>
    </row>
    <row r="1075" spans="1:9">
      <c r="A1075">
        <v>2161211</v>
      </c>
      <c r="B1075" t="s">
        <v>9</v>
      </c>
      <c r="C1075" t="str">
        <f t="shared" si="60"/>
        <v>04339</v>
      </c>
      <c r="D1075" t="str">
        <f>""</f>
        <v/>
      </c>
      <c r="E1075">
        <v>2163371</v>
      </c>
      <c r="F1075" t="s">
        <v>9</v>
      </c>
      <c r="G1075" t="str">
        <f>"08005"</f>
        <v>08005</v>
      </c>
      <c r="H1075" t="str">
        <f>""</f>
        <v/>
      </c>
      <c r="I1075">
        <v>1</v>
      </c>
    </row>
    <row r="1076" spans="1:9">
      <c r="A1076">
        <v>2161211</v>
      </c>
      <c r="B1076" t="s">
        <v>9</v>
      </c>
      <c r="C1076" t="str">
        <f t="shared" si="60"/>
        <v>04339</v>
      </c>
      <c r="D1076" t="str">
        <f>""</f>
        <v/>
      </c>
      <c r="E1076">
        <v>2163375</v>
      </c>
      <c r="F1076" t="s">
        <v>9</v>
      </c>
      <c r="G1076" t="str">
        <f>"08009"</f>
        <v>08009</v>
      </c>
      <c r="H1076" t="str">
        <f>""</f>
        <v/>
      </c>
      <c r="I1076">
        <v>1</v>
      </c>
    </row>
    <row r="1077" spans="1:9">
      <c r="A1077">
        <v>2161211</v>
      </c>
      <c r="B1077" t="s">
        <v>9</v>
      </c>
      <c r="C1077" t="str">
        <f t="shared" si="60"/>
        <v>04339</v>
      </c>
      <c r="D1077" t="str">
        <f>""</f>
        <v/>
      </c>
      <c r="E1077">
        <v>2163376</v>
      </c>
      <c r="F1077" t="s">
        <v>9</v>
      </c>
      <c r="G1077" t="str">
        <f>"08010"</f>
        <v>08010</v>
      </c>
      <c r="H1077" t="str">
        <f>""</f>
        <v/>
      </c>
      <c r="I1077">
        <v>1</v>
      </c>
    </row>
    <row r="1078" spans="1:9">
      <c r="A1078">
        <v>2161211</v>
      </c>
      <c r="B1078" t="s">
        <v>9</v>
      </c>
      <c r="C1078" t="str">
        <f t="shared" si="60"/>
        <v>04339</v>
      </c>
      <c r="D1078" t="str">
        <f>""</f>
        <v/>
      </c>
      <c r="E1078">
        <v>2163377</v>
      </c>
      <c r="F1078" t="s">
        <v>9</v>
      </c>
      <c r="G1078" t="str">
        <f>"08011"</f>
        <v>08011</v>
      </c>
      <c r="H1078" t="str">
        <f>""</f>
        <v/>
      </c>
      <c r="I1078">
        <v>1</v>
      </c>
    </row>
    <row r="1079" spans="1:9">
      <c r="A1079">
        <v>2161215</v>
      </c>
      <c r="B1079" t="s">
        <v>9</v>
      </c>
      <c r="C1079" t="str">
        <f t="shared" ref="C1079:C1086" si="61">"04347"</f>
        <v>04347</v>
      </c>
      <c r="D1079" t="str">
        <f>""</f>
        <v/>
      </c>
      <c r="E1079">
        <v>2161216</v>
      </c>
      <c r="F1079" t="s">
        <v>9</v>
      </c>
      <c r="G1079" t="str">
        <f>"04348"</f>
        <v>04348</v>
      </c>
      <c r="H1079" t="str">
        <f>""</f>
        <v/>
      </c>
      <c r="I1079">
        <v>4</v>
      </c>
    </row>
    <row r="1080" spans="1:9">
      <c r="A1080">
        <v>2161215</v>
      </c>
      <c r="B1080" t="s">
        <v>9</v>
      </c>
      <c r="C1080" t="str">
        <f t="shared" si="61"/>
        <v>04347</v>
      </c>
      <c r="D1080" t="str">
        <f>""</f>
        <v/>
      </c>
      <c r="E1080">
        <v>2161217</v>
      </c>
      <c r="F1080" t="s">
        <v>9</v>
      </c>
      <c r="G1080" t="str">
        <f>"04349"</f>
        <v>04349</v>
      </c>
      <c r="H1080" t="str">
        <f>""</f>
        <v/>
      </c>
      <c r="I1080">
        <v>4</v>
      </c>
    </row>
    <row r="1081" spans="1:9">
      <c r="A1081">
        <v>2161215</v>
      </c>
      <c r="B1081" t="s">
        <v>9</v>
      </c>
      <c r="C1081" t="str">
        <f t="shared" si="61"/>
        <v>04347</v>
      </c>
      <c r="D1081" t="str">
        <f>""</f>
        <v/>
      </c>
      <c r="E1081">
        <v>2161218</v>
      </c>
      <c r="F1081" t="s">
        <v>9</v>
      </c>
      <c r="G1081" t="str">
        <f>"04350"</f>
        <v>04350</v>
      </c>
      <c r="H1081" t="str">
        <f>""</f>
        <v/>
      </c>
      <c r="I1081">
        <v>4</v>
      </c>
    </row>
    <row r="1082" spans="1:9">
      <c r="A1082">
        <v>2161215</v>
      </c>
      <c r="B1082" t="s">
        <v>9</v>
      </c>
      <c r="C1082" t="str">
        <f t="shared" si="61"/>
        <v>04347</v>
      </c>
      <c r="D1082" t="str">
        <f>""</f>
        <v/>
      </c>
      <c r="E1082">
        <v>2161219</v>
      </c>
      <c r="F1082" t="s">
        <v>9</v>
      </c>
      <c r="G1082" t="str">
        <f>"04351"</f>
        <v>04351</v>
      </c>
      <c r="H1082" t="str">
        <f>""</f>
        <v/>
      </c>
      <c r="I1082">
        <v>4</v>
      </c>
    </row>
    <row r="1083" spans="1:9">
      <c r="A1083">
        <v>2161215</v>
      </c>
      <c r="B1083" t="s">
        <v>9</v>
      </c>
      <c r="C1083" t="str">
        <f t="shared" si="61"/>
        <v>04347</v>
      </c>
      <c r="D1083" t="str">
        <f>""</f>
        <v/>
      </c>
      <c r="E1083">
        <v>2161220</v>
      </c>
      <c r="F1083" t="s">
        <v>9</v>
      </c>
      <c r="G1083" t="str">
        <f>"04352"</f>
        <v>04352</v>
      </c>
      <c r="H1083" t="str">
        <f>""</f>
        <v/>
      </c>
      <c r="I1083">
        <v>4</v>
      </c>
    </row>
    <row r="1084" spans="1:9">
      <c r="A1084">
        <v>2161215</v>
      </c>
      <c r="B1084" t="s">
        <v>9</v>
      </c>
      <c r="C1084" t="str">
        <f t="shared" si="61"/>
        <v>04347</v>
      </c>
      <c r="D1084" t="str">
        <f>""</f>
        <v/>
      </c>
      <c r="E1084">
        <v>2161221</v>
      </c>
      <c r="F1084" t="s">
        <v>9</v>
      </c>
      <c r="G1084" t="str">
        <f>"04353"</f>
        <v>04353</v>
      </c>
      <c r="H1084" t="str">
        <f>""</f>
        <v/>
      </c>
      <c r="I1084">
        <v>4</v>
      </c>
    </row>
    <row r="1085" spans="1:9">
      <c r="A1085">
        <v>2161215</v>
      </c>
      <c r="B1085" t="s">
        <v>9</v>
      </c>
      <c r="C1085" t="str">
        <f t="shared" si="61"/>
        <v>04347</v>
      </c>
      <c r="D1085" t="str">
        <f>""</f>
        <v/>
      </c>
      <c r="E1085">
        <v>2161222</v>
      </c>
      <c r="F1085" t="s">
        <v>9</v>
      </c>
      <c r="G1085" t="str">
        <f>"04354"</f>
        <v>04354</v>
      </c>
      <c r="H1085" t="str">
        <f>""</f>
        <v/>
      </c>
      <c r="I1085">
        <v>4</v>
      </c>
    </row>
    <row r="1086" spans="1:9">
      <c r="A1086">
        <v>2161215</v>
      </c>
      <c r="B1086" t="s">
        <v>9</v>
      </c>
      <c r="C1086" t="str">
        <f t="shared" si="61"/>
        <v>04347</v>
      </c>
      <c r="D1086" t="str">
        <f>""</f>
        <v/>
      </c>
      <c r="E1086">
        <v>2161223</v>
      </c>
      <c r="F1086" t="s">
        <v>9</v>
      </c>
      <c r="G1086" t="str">
        <f>"04355"</f>
        <v>04355</v>
      </c>
      <c r="H1086" t="str">
        <f>""</f>
        <v/>
      </c>
      <c r="I1086">
        <v>4</v>
      </c>
    </row>
    <row r="1087" spans="1:9">
      <c r="A1087">
        <v>2161264</v>
      </c>
      <c r="B1087" t="s">
        <v>9</v>
      </c>
      <c r="C1087" t="str">
        <f>"04429"</f>
        <v>04429</v>
      </c>
      <c r="D1087" t="str">
        <f>""</f>
        <v/>
      </c>
      <c r="E1087">
        <v>2159850</v>
      </c>
      <c r="F1087" t="s">
        <v>9</v>
      </c>
      <c r="G1087" t="str">
        <f>"02016"</f>
        <v>02016</v>
      </c>
      <c r="H1087" t="str">
        <f>""</f>
        <v/>
      </c>
      <c r="I1087">
        <v>1</v>
      </c>
    </row>
    <row r="1088" spans="1:9">
      <c r="A1088">
        <v>2161264</v>
      </c>
      <c r="B1088" t="s">
        <v>9</v>
      </c>
      <c r="C1088" t="str">
        <f>"04429"</f>
        <v>04429</v>
      </c>
      <c r="D1088" t="str">
        <f>""</f>
        <v/>
      </c>
      <c r="E1088">
        <v>2160248</v>
      </c>
      <c r="F1088" t="s">
        <v>9</v>
      </c>
      <c r="G1088" t="str">
        <f>"02582"</f>
        <v>02582</v>
      </c>
      <c r="H1088" t="str">
        <f>""</f>
        <v/>
      </c>
      <c r="I1088">
        <v>1</v>
      </c>
    </row>
    <row r="1089" spans="1:9">
      <c r="A1089">
        <v>2161264</v>
      </c>
      <c r="B1089" t="s">
        <v>9</v>
      </c>
      <c r="C1089" t="str">
        <f>"04429"</f>
        <v>04429</v>
      </c>
      <c r="D1089" t="str">
        <f>""</f>
        <v/>
      </c>
      <c r="E1089">
        <v>2160556</v>
      </c>
      <c r="F1089" t="s">
        <v>9</v>
      </c>
      <c r="G1089" t="str">
        <f>"03196"</f>
        <v>03196</v>
      </c>
      <c r="H1089" t="str">
        <f>""</f>
        <v/>
      </c>
      <c r="I1089">
        <v>1</v>
      </c>
    </row>
    <row r="1090" spans="1:9">
      <c r="A1090">
        <v>2161264</v>
      </c>
      <c r="B1090" t="s">
        <v>9</v>
      </c>
      <c r="C1090" t="str">
        <f>"04429"</f>
        <v>04429</v>
      </c>
      <c r="D1090" t="str">
        <f>""</f>
        <v/>
      </c>
      <c r="E1090">
        <v>2163407</v>
      </c>
      <c r="F1090" t="s">
        <v>9</v>
      </c>
      <c r="G1090" t="str">
        <f>"08059"</f>
        <v>08059</v>
      </c>
      <c r="H1090" t="str">
        <f>""</f>
        <v/>
      </c>
      <c r="I1090">
        <v>1</v>
      </c>
    </row>
    <row r="1091" spans="1:9">
      <c r="A1091">
        <v>2161264</v>
      </c>
      <c r="B1091" t="s">
        <v>9</v>
      </c>
      <c r="C1091" t="str">
        <f>"04429"</f>
        <v>04429</v>
      </c>
      <c r="D1091" t="str">
        <f>""</f>
        <v/>
      </c>
      <c r="E1091">
        <v>2163408</v>
      </c>
      <c r="F1091" t="s">
        <v>9</v>
      </c>
      <c r="G1091" t="str">
        <f>"08060"</f>
        <v>08060</v>
      </c>
      <c r="H1091" t="str">
        <f>""</f>
        <v/>
      </c>
      <c r="I1091">
        <v>1</v>
      </c>
    </row>
    <row r="1092" spans="1:9">
      <c r="A1092">
        <v>2161265</v>
      </c>
      <c r="B1092" t="s">
        <v>9</v>
      </c>
      <c r="C1092" t="str">
        <f>"04430"</f>
        <v>04430</v>
      </c>
      <c r="D1092" t="str">
        <f>""</f>
        <v/>
      </c>
      <c r="E1092">
        <v>2161266</v>
      </c>
      <c r="F1092" t="s">
        <v>9</v>
      </c>
      <c r="G1092" t="str">
        <f>"04431"</f>
        <v>04431</v>
      </c>
      <c r="H1092" t="str">
        <f>""</f>
        <v/>
      </c>
      <c r="I1092">
        <v>14</v>
      </c>
    </row>
    <row r="1093" spans="1:9">
      <c r="A1093">
        <v>2161279</v>
      </c>
      <c r="B1093" t="s">
        <v>9</v>
      </c>
      <c r="C1093" t="str">
        <f>"04451"</f>
        <v>04451</v>
      </c>
      <c r="D1093" t="str">
        <f>""</f>
        <v/>
      </c>
      <c r="E1093">
        <v>2160022</v>
      </c>
      <c r="F1093" t="s">
        <v>9</v>
      </c>
      <c r="G1093" t="str">
        <f>"02240"</f>
        <v>02240</v>
      </c>
      <c r="H1093" t="str">
        <f>""</f>
        <v/>
      </c>
      <c r="I1093">
        <v>1</v>
      </c>
    </row>
    <row r="1094" spans="1:9">
      <c r="A1094">
        <v>2161279</v>
      </c>
      <c r="B1094" t="s">
        <v>9</v>
      </c>
      <c r="C1094" t="str">
        <f>"04451"</f>
        <v>04451</v>
      </c>
      <c r="D1094" t="str">
        <f>""</f>
        <v/>
      </c>
      <c r="E1094">
        <v>2161280</v>
      </c>
      <c r="F1094" t="s">
        <v>9</v>
      </c>
      <c r="G1094" t="str">
        <f>"04452"</f>
        <v>04452</v>
      </c>
      <c r="H1094" t="str">
        <f>""</f>
        <v/>
      </c>
      <c r="I1094">
        <v>1</v>
      </c>
    </row>
    <row r="1095" spans="1:9">
      <c r="A1095">
        <v>2161284</v>
      </c>
      <c r="B1095" t="s">
        <v>9</v>
      </c>
      <c r="C1095" t="str">
        <f>"04466"</f>
        <v>04466</v>
      </c>
      <c r="D1095" t="str">
        <f>""</f>
        <v/>
      </c>
      <c r="E1095">
        <v>2160644</v>
      </c>
      <c r="F1095" t="s">
        <v>9</v>
      </c>
      <c r="G1095" t="str">
        <f>"03337"</f>
        <v>03337</v>
      </c>
      <c r="H1095" t="str">
        <f>""</f>
        <v/>
      </c>
      <c r="I1095">
        <v>8</v>
      </c>
    </row>
    <row r="1096" spans="1:9">
      <c r="A1096">
        <v>2161284</v>
      </c>
      <c r="B1096" t="s">
        <v>9</v>
      </c>
      <c r="C1096" t="str">
        <f>"04466"</f>
        <v>04466</v>
      </c>
      <c r="D1096" t="str">
        <f>""</f>
        <v/>
      </c>
      <c r="E1096">
        <v>2160665</v>
      </c>
      <c r="F1096" t="s">
        <v>9</v>
      </c>
      <c r="G1096" t="str">
        <f>"03369"</f>
        <v>03369</v>
      </c>
      <c r="H1096" t="str">
        <f>""</f>
        <v/>
      </c>
      <c r="I1096">
        <v>1</v>
      </c>
    </row>
    <row r="1097" spans="1:9">
      <c r="A1097">
        <v>2161284</v>
      </c>
      <c r="B1097" t="s">
        <v>9</v>
      </c>
      <c r="C1097" t="str">
        <f>"04466"</f>
        <v>04466</v>
      </c>
      <c r="D1097" t="str">
        <f>""</f>
        <v/>
      </c>
      <c r="E1097">
        <v>2163855</v>
      </c>
      <c r="F1097" t="s">
        <v>9</v>
      </c>
      <c r="G1097" t="str">
        <f>"08741"</f>
        <v>08741</v>
      </c>
      <c r="H1097" t="str">
        <f>""</f>
        <v/>
      </c>
      <c r="I1097">
        <v>8</v>
      </c>
    </row>
    <row r="1098" spans="1:9">
      <c r="A1098">
        <v>2161301</v>
      </c>
      <c r="B1098" t="s">
        <v>9</v>
      </c>
      <c r="C1098" t="str">
        <f t="shared" ref="C1098:C1113" si="62">"04495"</f>
        <v>04495</v>
      </c>
      <c r="D1098" t="str">
        <f>""</f>
        <v/>
      </c>
      <c r="E1098">
        <v>2159165</v>
      </c>
      <c r="F1098" t="s">
        <v>9</v>
      </c>
      <c r="G1098" t="str">
        <f>"01094"</f>
        <v>01094</v>
      </c>
      <c r="H1098" t="str">
        <f>""</f>
        <v/>
      </c>
      <c r="I1098">
        <v>2</v>
      </c>
    </row>
    <row r="1099" spans="1:9">
      <c r="A1099">
        <v>2161301</v>
      </c>
      <c r="B1099" t="s">
        <v>9</v>
      </c>
      <c r="C1099" t="str">
        <f t="shared" si="62"/>
        <v>04495</v>
      </c>
      <c r="D1099" t="str">
        <f>""</f>
        <v/>
      </c>
      <c r="E1099">
        <v>2161188</v>
      </c>
      <c r="F1099" t="s">
        <v>9</v>
      </c>
      <c r="G1099" t="str">
        <f>"04303"</f>
        <v>04303</v>
      </c>
      <c r="H1099" t="str">
        <f>""</f>
        <v/>
      </c>
      <c r="I1099">
        <v>1</v>
      </c>
    </row>
    <row r="1100" spans="1:9">
      <c r="A1100">
        <v>2161301</v>
      </c>
      <c r="B1100" t="s">
        <v>9</v>
      </c>
      <c r="C1100" t="str">
        <f t="shared" si="62"/>
        <v>04495</v>
      </c>
      <c r="D1100" t="str">
        <f>""</f>
        <v/>
      </c>
      <c r="E1100">
        <v>2161300</v>
      </c>
      <c r="F1100" t="s">
        <v>9</v>
      </c>
      <c r="G1100" t="str">
        <f>"04494"</f>
        <v>04494</v>
      </c>
      <c r="H1100" t="str">
        <f>""</f>
        <v/>
      </c>
      <c r="I1100">
        <v>1</v>
      </c>
    </row>
    <row r="1101" spans="1:9">
      <c r="A1101">
        <v>2161301</v>
      </c>
      <c r="B1101" t="s">
        <v>9</v>
      </c>
      <c r="C1101" t="str">
        <f t="shared" si="62"/>
        <v>04495</v>
      </c>
      <c r="D1101" t="str">
        <f>""</f>
        <v/>
      </c>
      <c r="E1101">
        <v>2161303</v>
      </c>
      <c r="F1101" t="s">
        <v>9</v>
      </c>
      <c r="G1101" t="str">
        <f>"04497"</f>
        <v>04497</v>
      </c>
      <c r="H1101" t="str">
        <f>""</f>
        <v/>
      </c>
      <c r="I1101">
        <v>1</v>
      </c>
    </row>
    <row r="1102" spans="1:9">
      <c r="A1102">
        <v>2161301</v>
      </c>
      <c r="B1102" t="s">
        <v>9</v>
      </c>
      <c r="C1102" t="str">
        <f t="shared" si="62"/>
        <v>04495</v>
      </c>
      <c r="D1102" t="str">
        <f>""</f>
        <v/>
      </c>
      <c r="E1102">
        <v>2161304</v>
      </c>
      <c r="F1102" t="s">
        <v>9</v>
      </c>
      <c r="G1102" t="str">
        <f>"04498"</f>
        <v>04498</v>
      </c>
      <c r="H1102" t="str">
        <f>""</f>
        <v/>
      </c>
      <c r="I1102">
        <v>1</v>
      </c>
    </row>
    <row r="1103" spans="1:9">
      <c r="A1103">
        <v>2161301</v>
      </c>
      <c r="B1103" t="s">
        <v>9</v>
      </c>
      <c r="C1103" t="str">
        <f t="shared" si="62"/>
        <v>04495</v>
      </c>
      <c r="D1103" t="str">
        <f>""</f>
        <v/>
      </c>
      <c r="E1103">
        <v>2161306</v>
      </c>
      <c r="F1103" t="s">
        <v>9</v>
      </c>
      <c r="G1103" t="str">
        <f>"04500"</f>
        <v>04500</v>
      </c>
      <c r="H1103" t="str">
        <f>""</f>
        <v/>
      </c>
      <c r="I1103">
        <v>2</v>
      </c>
    </row>
    <row r="1104" spans="1:9">
      <c r="A1104">
        <v>2161301</v>
      </c>
      <c r="B1104" t="s">
        <v>9</v>
      </c>
      <c r="C1104" t="str">
        <f t="shared" si="62"/>
        <v>04495</v>
      </c>
      <c r="D1104" t="str">
        <f>""</f>
        <v/>
      </c>
      <c r="E1104">
        <v>2161307</v>
      </c>
      <c r="F1104" t="s">
        <v>9</v>
      </c>
      <c r="G1104" t="str">
        <f>"04501"</f>
        <v>04501</v>
      </c>
      <c r="H1104" t="str">
        <f>""</f>
        <v/>
      </c>
      <c r="I1104">
        <v>2</v>
      </c>
    </row>
    <row r="1105" spans="1:9">
      <c r="A1105">
        <v>2161301</v>
      </c>
      <c r="B1105" t="s">
        <v>9</v>
      </c>
      <c r="C1105" t="str">
        <f t="shared" si="62"/>
        <v>04495</v>
      </c>
      <c r="D1105" t="str">
        <f>""</f>
        <v/>
      </c>
      <c r="E1105">
        <v>2161308</v>
      </c>
      <c r="F1105" t="s">
        <v>9</v>
      </c>
      <c r="G1105" t="str">
        <f>"04502"</f>
        <v>04502</v>
      </c>
      <c r="H1105" t="str">
        <f>""</f>
        <v/>
      </c>
      <c r="I1105">
        <v>2</v>
      </c>
    </row>
    <row r="1106" spans="1:9">
      <c r="A1106">
        <v>2161301</v>
      </c>
      <c r="B1106" t="s">
        <v>9</v>
      </c>
      <c r="C1106" t="str">
        <f t="shared" si="62"/>
        <v>04495</v>
      </c>
      <c r="D1106" t="str">
        <f>""</f>
        <v/>
      </c>
      <c r="E1106">
        <v>2161310</v>
      </c>
      <c r="F1106" t="s">
        <v>9</v>
      </c>
      <c r="G1106" t="str">
        <f>"04505"</f>
        <v>04505</v>
      </c>
      <c r="H1106" t="str">
        <f>""</f>
        <v/>
      </c>
      <c r="I1106">
        <v>1</v>
      </c>
    </row>
    <row r="1107" spans="1:9">
      <c r="A1107">
        <v>2161301</v>
      </c>
      <c r="B1107" t="s">
        <v>9</v>
      </c>
      <c r="C1107" t="str">
        <f t="shared" si="62"/>
        <v>04495</v>
      </c>
      <c r="D1107" t="str">
        <f>""</f>
        <v/>
      </c>
      <c r="E1107">
        <v>2161311</v>
      </c>
      <c r="F1107" t="s">
        <v>9</v>
      </c>
      <c r="G1107" t="str">
        <f>"04506"</f>
        <v>04506</v>
      </c>
      <c r="H1107" t="str">
        <f>""</f>
        <v/>
      </c>
      <c r="I1107">
        <v>1</v>
      </c>
    </row>
    <row r="1108" spans="1:9">
      <c r="A1108">
        <v>2161301</v>
      </c>
      <c r="B1108" t="s">
        <v>9</v>
      </c>
      <c r="C1108" t="str">
        <f t="shared" si="62"/>
        <v>04495</v>
      </c>
      <c r="D1108" t="str">
        <f>""</f>
        <v/>
      </c>
      <c r="E1108">
        <v>2161312</v>
      </c>
      <c r="F1108" t="s">
        <v>9</v>
      </c>
      <c r="G1108" t="str">
        <f>"04507"</f>
        <v>04507</v>
      </c>
      <c r="H1108" t="str">
        <f>""</f>
        <v/>
      </c>
      <c r="I1108">
        <v>1</v>
      </c>
    </row>
    <row r="1109" spans="1:9">
      <c r="A1109">
        <v>2161301</v>
      </c>
      <c r="B1109" t="s">
        <v>9</v>
      </c>
      <c r="C1109" t="str">
        <f t="shared" si="62"/>
        <v>04495</v>
      </c>
      <c r="D1109" t="str">
        <f>""</f>
        <v/>
      </c>
      <c r="E1109">
        <v>2161313</v>
      </c>
      <c r="F1109" t="s">
        <v>9</v>
      </c>
      <c r="G1109" t="str">
        <f>"04508"</f>
        <v>04508</v>
      </c>
      <c r="H1109" t="str">
        <f>""</f>
        <v/>
      </c>
      <c r="I1109">
        <v>1</v>
      </c>
    </row>
    <row r="1110" spans="1:9">
      <c r="A1110">
        <v>2161301</v>
      </c>
      <c r="B1110" t="s">
        <v>9</v>
      </c>
      <c r="C1110" t="str">
        <f t="shared" si="62"/>
        <v>04495</v>
      </c>
      <c r="D1110" t="str">
        <f>""</f>
        <v/>
      </c>
      <c r="E1110">
        <v>2161314</v>
      </c>
      <c r="F1110" t="s">
        <v>9</v>
      </c>
      <c r="G1110" t="str">
        <f>"04509"</f>
        <v>04509</v>
      </c>
      <c r="H1110" t="str">
        <f>""</f>
        <v/>
      </c>
      <c r="I1110">
        <v>1</v>
      </c>
    </row>
    <row r="1111" spans="1:9">
      <c r="A1111">
        <v>2161301</v>
      </c>
      <c r="B1111" t="s">
        <v>9</v>
      </c>
      <c r="C1111" t="str">
        <f t="shared" si="62"/>
        <v>04495</v>
      </c>
      <c r="D1111" t="str">
        <f>""</f>
        <v/>
      </c>
      <c r="E1111">
        <v>2161315</v>
      </c>
      <c r="F1111" t="s">
        <v>9</v>
      </c>
      <c r="G1111" t="str">
        <f>"04510"</f>
        <v>04510</v>
      </c>
      <c r="H1111" t="str">
        <f>""</f>
        <v/>
      </c>
      <c r="I1111">
        <v>1</v>
      </c>
    </row>
    <row r="1112" spans="1:9">
      <c r="A1112">
        <v>2161301</v>
      </c>
      <c r="B1112" t="s">
        <v>9</v>
      </c>
      <c r="C1112" t="str">
        <f t="shared" si="62"/>
        <v>04495</v>
      </c>
      <c r="D1112" t="str">
        <f>""</f>
        <v/>
      </c>
      <c r="E1112">
        <v>2161346</v>
      </c>
      <c r="F1112" t="s">
        <v>9</v>
      </c>
      <c r="G1112" t="str">
        <f>"04561"</f>
        <v>04561</v>
      </c>
      <c r="H1112" t="str">
        <f>""</f>
        <v/>
      </c>
      <c r="I1112">
        <v>2</v>
      </c>
    </row>
    <row r="1113" spans="1:9">
      <c r="A1113">
        <v>2161301</v>
      </c>
      <c r="B1113" t="s">
        <v>9</v>
      </c>
      <c r="C1113" t="str">
        <f t="shared" si="62"/>
        <v>04495</v>
      </c>
      <c r="D1113" t="str">
        <f>""</f>
        <v/>
      </c>
      <c r="E1113">
        <v>2165055</v>
      </c>
      <c r="F1113" t="s">
        <v>9</v>
      </c>
      <c r="G1113" t="str">
        <f>"10512"</f>
        <v>10512</v>
      </c>
      <c r="H1113" t="str">
        <f>""</f>
        <v/>
      </c>
      <c r="I1113">
        <v>1</v>
      </c>
    </row>
    <row r="1114" spans="1:9">
      <c r="A1114">
        <v>2161322</v>
      </c>
      <c r="B1114" t="s">
        <v>9</v>
      </c>
      <c r="C1114" t="str">
        <f>"04519"</f>
        <v>04519</v>
      </c>
      <c r="D1114" t="str">
        <f>""</f>
        <v/>
      </c>
      <c r="E1114">
        <v>2159946</v>
      </c>
      <c r="F1114" t="s">
        <v>9</v>
      </c>
      <c r="G1114" t="str">
        <f>"02132"</f>
        <v>02132</v>
      </c>
      <c r="H1114" t="str">
        <f>""</f>
        <v/>
      </c>
      <c r="I1114">
        <v>1</v>
      </c>
    </row>
    <row r="1115" spans="1:9">
      <c r="A1115">
        <v>2161322</v>
      </c>
      <c r="B1115" t="s">
        <v>9</v>
      </c>
      <c r="C1115" t="str">
        <f>"04519"</f>
        <v>04519</v>
      </c>
      <c r="D1115" t="str">
        <f>""</f>
        <v/>
      </c>
      <c r="E1115">
        <v>2160135</v>
      </c>
      <c r="F1115" t="s">
        <v>9</v>
      </c>
      <c r="G1115" t="str">
        <f>"02430"</f>
        <v>02430</v>
      </c>
      <c r="H1115" t="str">
        <f>""</f>
        <v/>
      </c>
      <c r="I1115">
        <v>1</v>
      </c>
    </row>
    <row r="1116" spans="1:9">
      <c r="A1116">
        <v>2161336</v>
      </c>
      <c r="B1116" t="s">
        <v>9</v>
      </c>
      <c r="C1116" t="str">
        <f t="shared" ref="C1116:C1128" si="63">"04541"</f>
        <v>04541</v>
      </c>
      <c r="D1116" t="str">
        <f>""</f>
        <v/>
      </c>
      <c r="E1116">
        <v>2165046</v>
      </c>
      <c r="F1116" t="s">
        <v>9</v>
      </c>
      <c r="G1116" t="str">
        <f>"10500"</f>
        <v>10500</v>
      </c>
      <c r="H1116" t="str">
        <f>""</f>
        <v/>
      </c>
      <c r="I1116">
        <v>1</v>
      </c>
    </row>
    <row r="1117" spans="1:9">
      <c r="A1117">
        <v>2161336</v>
      </c>
      <c r="B1117" t="s">
        <v>9</v>
      </c>
      <c r="C1117" t="str">
        <f t="shared" si="63"/>
        <v>04541</v>
      </c>
      <c r="D1117" t="str">
        <f>""</f>
        <v/>
      </c>
      <c r="E1117">
        <v>2165048</v>
      </c>
      <c r="F1117" t="s">
        <v>9</v>
      </c>
      <c r="G1117" t="str">
        <f>"10502"</f>
        <v>10502</v>
      </c>
      <c r="H1117" t="str">
        <f>""</f>
        <v/>
      </c>
      <c r="I1117">
        <v>1</v>
      </c>
    </row>
    <row r="1118" spans="1:9">
      <c r="A1118">
        <v>2161336</v>
      </c>
      <c r="B1118" t="s">
        <v>9</v>
      </c>
      <c r="C1118" t="str">
        <f t="shared" si="63"/>
        <v>04541</v>
      </c>
      <c r="D1118" t="str">
        <f>""</f>
        <v/>
      </c>
      <c r="E1118">
        <v>2167387</v>
      </c>
      <c r="F1118" t="s">
        <v>9</v>
      </c>
      <c r="G1118" t="str">
        <f>"14432"</f>
        <v>14432</v>
      </c>
      <c r="H1118" t="str">
        <f>""</f>
        <v/>
      </c>
      <c r="I1118">
        <v>1</v>
      </c>
    </row>
    <row r="1119" spans="1:9">
      <c r="A1119">
        <v>2161336</v>
      </c>
      <c r="B1119" t="s">
        <v>9</v>
      </c>
      <c r="C1119" t="str">
        <f t="shared" si="63"/>
        <v>04541</v>
      </c>
      <c r="D1119" t="str">
        <f>""</f>
        <v/>
      </c>
      <c r="E1119">
        <v>2167388</v>
      </c>
      <c r="F1119" t="s">
        <v>9</v>
      </c>
      <c r="G1119" t="str">
        <f>"14433"</f>
        <v>14433</v>
      </c>
      <c r="H1119" t="str">
        <f>""</f>
        <v/>
      </c>
      <c r="I1119">
        <v>1</v>
      </c>
    </row>
    <row r="1120" spans="1:9">
      <c r="A1120">
        <v>2161336</v>
      </c>
      <c r="B1120" t="s">
        <v>9</v>
      </c>
      <c r="C1120" t="str">
        <f t="shared" si="63"/>
        <v>04541</v>
      </c>
      <c r="D1120" t="str">
        <f>""</f>
        <v/>
      </c>
      <c r="E1120">
        <v>2167406</v>
      </c>
      <c r="F1120" t="s">
        <v>9</v>
      </c>
      <c r="G1120" t="str">
        <f>"14459"</f>
        <v>14459</v>
      </c>
      <c r="H1120" t="str">
        <f>""</f>
        <v/>
      </c>
      <c r="I1120">
        <v>1</v>
      </c>
    </row>
    <row r="1121" spans="1:9">
      <c r="A1121">
        <v>2161336</v>
      </c>
      <c r="B1121" t="s">
        <v>9</v>
      </c>
      <c r="C1121" t="str">
        <f t="shared" si="63"/>
        <v>04541</v>
      </c>
      <c r="D1121" t="str">
        <f>""</f>
        <v/>
      </c>
      <c r="E1121">
        <v>2167407</v>
      </c>
      <c r="F1121" t="s">
        <v>9</v>
      </c>
      <c r="G1121" t="str">
        <f>"14460"</f>
        <v>14460</v>
      </c>
      <c r="H1121" t="str">
        <f>""</f>
        <v/>
      </c>
      <c r="I1121">
        <v>1</v>
      </c>
    </row>
    <row r="1122" spans="1:9">
      <c r="A1122">
        <v>2161336</v>
      </c>
      <c r="B1122" t="s">
        <v>9</v>
      </c>
      <c r="C1122" t="str">
        <f t="shared" si="63"/>
        <v>04541</v>
      </c>
      <c r="D1122" t="str">
        <f>""</f>
        <v/>
      </c>
      <c r="E1122">
        <v>2167408</v>
      </c>
      <c r="F1122" t="s">
        <v>9</v>
      </c>
      <c r="G1122" t="str">
        <f>"14461"</f>
        <v>14461</v>
      </c>
      <c r="H1122" t="str">
        <f>""</f>
        <v/>
      </c>
      <c r="I1122">
        <v>1</v>
      </c>
    </row>
    <row r="1123" spans="1:9">
      <c r="A1123">
        <v>2161336</v>
      </c>
      <c r="B1123" t="s">
        <v>9</v>
      </c>
      <c r="C1123" t="str">
        <f t="shared" si="63"/>
        <v>04541</v>
      </c>
      <c r="D1123" t="str">
        <f>""</f>
        <v/>
      </c>
      <c r="E1123">
        <v>2167409</v>
      </c>
      <c r="F1123" t="s">
        <v>9</v>
      </c>
      <c r="G1123" t="str">
        <f>"14462"</f>
        <v>14462</v>
      </c>
      <c r="H1123" t="str">
        <f>""</f>
        <v/>
      </c>
      <c r="I1123">
        <v>1</v>
      </c>
    </row>
    <row r="1124" spans="1:9">
      <c r="A1124">
        <v>2161336</v>
      </c>
      <c r="B1124" t="s">
        <v>9</v>
      </c>
      <c r="C1124" t="str">
        <f t="shared" si="63"/>
        <v>04541</v>
      </c>
      <c r="D1124" t="str">
        <f>""</f>
        <v/>
      </c>
      <c r="E1124">
        <v>2167410</v>
      </c>
      <c r="F1124" t="s">
        <v>9</v>
      </c>
      <c r="G1124" t="str">
        <f>"14463"</f>
        <v>14463</v>
      </c>
      <c r="H1124" t="str">
        <f>""</f>
        <v/>
      </c>
      <c r="I1124">
        <v>2</v>
      </c>
    </row>
    <row r="1125" spans="1:9">
      <c r="A1125">
        <v>2161336</v>
      </c>
      <c r="B1125" t="s">
        <v>9</v>
      </c>
      <c r="C1125" t="str">
        <f t="shared" si="63"/>
        <v>04541</v>
      </c>
      <c r="D1125" t="str">
        <f>""</f>
        <v/>
      </c>
      <c r="E1125">
        <v>2167411</v>
      </c>
      <c r="F1125" t="s">
        <v>9</v>
      </c>
      <c r="G1125" t="str">
        <f>"14464"</f>
        <v>14464</v>
      </c>
      <c r="H1125" t="str">
        <f>""</f>
        <v/>
      </c>
      <c r="I1125">
        <v>4</v>
      </c>
    </row>
    <row r="1126" spans="1:9">
      <c r="A1126">
        <v>2161336</v>
      </c>
      <c r="B1126" t="s">
        <v>9</v>
      </c>
      <c r="C1126" t="str">
        <f t="shared" si="63"/>
        <v>04541</v>
      </c>
      <c r="D1126" t="str">
        <f>""</f>
        <v/>
      </c>
      <c r="E1126">
        <v>2167412</v>
      </c>
      <c r="F1126" t="s">
        <v>9</v>
      </c>
      <c r="G1126" t="str">
        <f>"14465"</f>
        <v>14465</v>
      </c>
      <c r="H1126" t="str">
        <f>""</f>
        <v/>
      </c>
      <c r="I1126">
        <v>2</v>
      </c>
    </row>
    <row r="1127" spans="1:9">
      <c r="A1127">
        <v>2161336</v>
      </c>
      <c r="B1127" t="s">
        <v>9</v>
      </c>
      <c r="C1127" t="str">
        <f t="shared" si="63"/>
        <v>04541</v>
      </c>
      <c r="D1127" t="str">
        <f>""</f>
        <v/>
      </c>
      <c r="E1127">
        <v>2167413</v>
      </c>
      <c r="F1127" t="s">
        <v>9</v>
      </c>
      <c r="G1127" t="str">
        <f>"14466"</f>
        <v>14466</v>
      </c>
      <c r="H1127" t="str">
        <f>""</f>
        <v/>
      </c>
      <c r="I1127">
        <v>2</v>
      </c>
    </row>
    <row r="1128" spans="1:9">
      <c r="A1128">
        <v>2161336</v>
      </c>
      <c r="B1128" t="s">
        <v>9</v>
      </c>
      <c r="C1128" t="str">
        <f t="shared" si="63"/>
        <v>04541</v>
      </c>
      <c r="D1128" t="str">
        <f>""</f>
        <v/>
      </c>
      <c r="E1128">
        <v>2167414</v>
      </c>
      <c r="F1128" t="s">
        <v>9</v>
      </c>
      <c r="G1128" t="str">
        <f>"14467"</f>
        <v>14467</v>
      </c>
      <c r="H1128" t="str">
        <f>""</f>
        <v/>
      </c>
      <c r="I1128">
        <v>1</v>
      </c>
    </row>
    <row r="1129" spans="1:9">
      <c r="A1129">
        <v>2161338</v>
      </c>
      <c r="B1129" t="s">
        <v>9</v>
      </c>
      <c r="C1129" t="str">
        <f>"04544"</f>
        <v>04544</v>
      </c>
      <c r="D1129" t="str">
        <f>""</f>
        <v/>
      </c>
      <c r="E1129">
        <v>2161546</v>
      </c>
      <c r="F1129" t="s">
        <v>9</v>
      </c>
      <c r="G1129" t="str">
        <f>"04929"</f>
        <v>04929</v>
      </c>
      <c r="H1129" t="str">
        <f>""</f>
        <v/>
      </c>
      <c r="I1129">
        <v>1</v>
      </c>
    </row>
    <row r="1130" spans="1:9">
      <c r="A1130">
        <v>2161338</v>
      </c>
      <c r="B1130" t="s">
        <v>9</v>
      </c>
      <c r="C1130" t="str">
        <f>"04544"</f>
        <v>04544</v>
      </c>
      <c r="D1130" t="str">
        <f>""</f>
        <v/>
      </c>
      <c r="E1130">
        <v>2161715</v>
      </c>
      <c r="F1130" t="s">
        <v>9</v>
      </c>
      <c r="G1130" t="str">
        <f>"05173"</f>
        <v>05173</v>
      </c>
      <c r="H1130" t="str">
        <f>""</f>
        <v/>
      </c>
      <c r="I1130">
        <v>1</v>
      </c>
    </row>
    <row r="1131" spans="1:9">
      <c r="A1131">
        <v>2161338</v>
      </c>
      <c r="B1131" t="s">
        <v>9</v>
      </c>
      <c r="C1131" t="str">
        <f>"04544"</f>
        <v>04544</v>
      </c>
      <c r="D1131" t="str">
        <f>""</f>
        <v/>
      </c>
      <c r="E1131">
        <v>2161716</v>
      </c>
      <c r="F1131" t="s">
        <v>9</v>
      </c>
      <c r="G1131" t="str">
        <f>"05174"</f>
        <v>05174</v>
      </c>
      <c r="H1131" t="str">
        <f>""</f>
        <v/>
      </c>
      <c r="I1131">
        <v>1</v>
      </c>
    </row>
    <row r="1132" spans="1:9">
      <c r="A1132">
        <v>2161338</v>
      </c>
      <c r="B1132" t="s">
        <v>9</v>
      </c>
      <c r="C1132" t="str">
        <f>"04544"</f>
        <v>04544</v>
      </c>
      <c r="D1132" t="str">
        <f>""</f>
        <v/>
      </c>
      <c r="E1132">
        <v>2161718</v>
      </c>
      <c r="F1132" t="s">
        <v>9</v>
      </c>
      <c r="G1132" t="str">
        <f>"05176"</f>
        <v>05176</v>
      </c>
      <c r="H1132" t="str">
        <f>""</f>
        <v/>
      </c>
      <c r="I1132">
        <v>1</v>
      </c>
    </row>
    <row r="1133" spans="1:9">
      <c r="A1133">
        <v>2161338</v>
      </c>
      <c r="B1133" t="s">
        <v>9</v>
      </c>
      <c r="C1133" t="str">
        <f>"04544"</f>
        <v>04544</v>
      </c>
      <c r="D1133" t="str">
        <f>""</f>
        <v/>
      </c>
      <c r="E1133">
        <v>2162518</v>
      </c>
      <c r="F1133" t="s">
        <v>9</v>
      </c>
      <c r="G1133" t="str">
        <f>"06573"</f>
        <v>06573</v>
      </c>
      <c r="H1133" t="str">
        <f>""</f>
        <v/>
      </c>
      <c r="I1133">
        <v>1</v>
      </c>
    </row>
    <row r="1134" spans="1:9">
      <c r="A1134">
        <v>2161341</v>
      </c>
      <c r="B1134" t="s">
        <v>9</v>
      </c>
      <c r="C1134" t="str">
        <f>"04548"</f>
        <v>04548</v>
      </c>
      <c r="D1134" t="str">
        <f>""</f>
        <v/>
      </c>
      <c r="E1134">
        <v>2162488</v>
      </c>
      <c r="F1134" t="s">
        <v>9</v>
      </c>
      <c r="G1134" t="str">
        <f>"06533"</f>
        <v>06533</v>
      </c>
      <c r="H1134" t="str">
        <f>""</f>
        <v/>
      </c>
      <c r="I1134">
        <v>1</v>
      </c>
    </row>
    <row r="1135" spans="1:9">
      <c r="A1135">
        <v>2161341</v>
      </c>
      <c r="B1135" t="s">
        <v>9</v>
      </c>
      <c r="C1135" t="str">
        <f>"04548"</f>
        <v>04548</v>
      </c>
      <c r="D1135" t="str">
        <f>""</f>
        <v/>
      </c>
      <c r="E1135">
        <v>2164723</v>
      </c>
      <c r="F1135" t="s">
        <v>9</v>
      </c>
      <c r="G1135" t="str">
        <f>"10070"</f>
        <v>10070</v>
      </c>
      <c r="H1135" t="str">
        <f>""</f>
        <v/>
      </c>
      <c r="I1135">
        <v>1</v>
      </c>
    </row>
    <row r="1136" spans="1:9">
      <c r="A1136">
        <v>2161357</v>
      </c>
      <c r="B1136" t="s">
        <v>9</v>
      </c>
      <c r="C1136" t="str">
        <f t="shared" ref="C1136:C1148" si="64">"04577"</f>
        <v>04577</v>
      </c>
      <c r="D1136" t="str">
        <f>""</f>
        <v/>
      </c>
      <c r="E1136">
        <v>2163045</v>
      </c>
      <c r="F1136" t="s">
        <v>9</v>
      </c>
      <c r="G1136" t="str">
        <f>"07479"</f>
        <v>07479</v>
      </c>
      <c r="H1136" t="str">
        <f>""</f>
        <v/>
      </c>
      <c r="I1136">
        <v>2</v>
      </c>
    </row>
    <row r="1137" spans="1:9">
      <c r="A1137">
        <v>2161357</v>
      </c>
      <c r="B1137" t="s">
        <v>9</v>
      </c>
      <c r="C1137" t="str">
        <f t="shared" si="64"/>
        <v>04577</v>
      </c>
      <c r="D1137" t="str">
        <f>""</f>
        <v/>
      </c>
      <c r="E1137">
        <v>2163046</v>
      </c>
      <c r="F1137" t="s">
        <v>9</v>
      </c>
      <c r="G1137" t="str">
        <f>"07480"</f>
        <v>07480</v>
      </c>
      <c r="H1137" t="str">
        <f>""</f>
        <v/>
      </c>
      <c r="I1137">
        <v>2</v>
      </c>
    </row>
    <row r="1138" spans="1:9">
      <c r="A1138">
        <v>2161357</v>
      </c>
      <c r="B1138" t="s">
        <v>9</v>
      </c>
      <c r="C1138" t="str">
        <f t="shared" si="64"/>
        <v>04577</v>
      </c>
      <c r="D1138" t="str">
        <f>""</f>
        <v/>
      </c>
      <c r="E1138">
        <v>2163047</v>
      </c>
      <c r="F1138" t="s">
        <v>9</v>
      </c>
      <c r="G1138" t="str">
        <f>"07481"</f>
        <v>07481</v>
      </c>
      <c r="H1138" t="str">
        <f>""</f>
        <v/>
      </c>
      <c r="I1138">
        <v>3</v>
      </c>
    </row>
    <row r="1139" spans="1:9">
      <c r="A1139">
        <v>2161357</v>
      </c>
      <c r="B1139" t="s">
        <v>9</v>
      </c>
      <c r="C1139" t="str">
        <f t="shared" si="64"/>
        <v>04577</v>
      </c>
      <c r="D1139" t="str">
        <f>""</f>
        <v/>
      </c>
      <c r="E1139">
        <v>2163048</v>
      </c>
      <c r="F1139" t="s">
        <v>9</v>
      </c>
      <c r="G1139" t="str">
        <f>"07482"</f>
        <v>07482</v>
      </c>
      <c r="H1139" t="str">
        <f>""</f>
        <v/>
      </c>
      <c r="I1139">
        <v>1</v>
      </c>
    </row>
    <row r="1140" spans="1:9">
      <c r="A1140">
        <v>2161357</v>
      </c>
      <c r="B1140" t="s">
        <v>9</v>
      </c>
      <c r="C1140" t="str">
        <f t="shared" si="64"/>
        <v>04577</v>
      </c>
      <c r="D1140" t="str">
        <f>""</f>
        <v/>
      </c>
      <c r="E1140">
        <v>2163050</v>
      </c>
      <c r="F1140" t="s">
        <v>9</v>
      </c>
      <c r="G1140" t="str">
        <f>"07484"</f>
        <v>07484</v>
      </c>
      <c r="H1140" t="str">
        <f>""</f>
        <v/>
      </c>
      <c r="I1140">
        <v>1</v>
      </c>
    </row>
    <row r="1141" spans="1:9">
      <c r="A1141">
        <v>2161357</v>
      </c>
      <c r="B1141" t="s">
        <v>9</v>
      </c>
      <c r="C1141" t="str">
        <f t="shared" si="64"/>
        <v>04577</v>
      </c>
      <c r="D1141" t="str">
        <f>""</f>
        <v/>
      </c>
      <c r="E1141">
        <v>2163051</v>
      </c>
      <c r="F1141" t="s">
        <v>9</v>
      </c>
      <c r="G1141" t="str">
        <f>"07485"</f>
        <v>07485</v>
      </c>
      <c r="H1141" t="str">
        <f>""</f>
        <v/>
      </c>
      <c r="I1141">
        <v>1</v>
      </c>
    </row>
    <row r="1142" spans="1:9">
      <c r="A1142">
        <v>2161357</v>
      </c>
      <c r="B1142" t="s">
        <v>9</v>
      </c>
      <c r="C1142" t="str">
        <f t="shared" si="64"/>
        <v>04577</v>
      </c>
      <c r="D1142" t="str">
        <f>""</f>
        <v/>
      </c>
      <c r="E1142">
        <v>2163053</v>
      </c>
      <c r="F1142" t="s">
        <v>9</v>
      </c>
      <c r="G1142" t="str">
        <f>"07487"</f>
        <v>07487</v>
      </c>
      <c r="H1142" t="str">
        <f>""</f>
        <v/>
      </c>
      <c r="I1142">
        <v>1</v>
      </c>
    </row>
    <row r="1143" spans="1:9">
      <c r="A1143">
        <v>2161357</v>
      </c>
      <c r="B1143" t="s">
        <v>9</v>
      </c>
      <c r="C1143" t="str">
        <f t="shared" si="64"/>
        <v>04577</v>
      </c>
      <c r="D1143" t="str">
        <f>""</f>
        <v/>
      </c>
      <c r="E1143">
        <v>2163054</v>
      </c>
      <c r="F1143" t="s">
        <v>9</v>
      </c>
      <c r="G1143" t="str">
        <f>"07488"</f>
        <v>07488</v>
      </c>
      <c r="H1143" t="str">
        <f>""</f>
        <v/>
      </c>
      <c r="I1143">
        <v>1</v>
      </c>
    </row>
    <row r="1144" spans="1:9">
      <c r="A1144">
        <v>2161357</v>
      </c>
      <c r="B1144" t="s">
        <v>9</v>
      </c>
      <c r="C1144" t="str">
        <f t="shared" si="64"/>
        <v>04577</v>
      </c>
      <c r="D1144" t="str">
        <f>""</f>
        <v/>
      </c>
      <c r="E1144">
        <v>2163055</v>
      </c>
      <c r="F1144" t="s">
        <v>9</v>
      </c>
      <c r="G1144" t="str">
        <f>"07489"</f>
        <v>07489</v>
      </c>
      <c r="H1144" t="str">
        <f>""</f>
        <v/>
      </c>
      <c r="I1144">
        <v>1</v>
      </c>
    </row>
    <row r="1145" spans="1:9">
      <c r="A1145">
        <v>2161357</v>
      </c>
      <c r="B1145" t="s">
        <v>9</v>
      </c>
      <c r="C1145" t="str">
        <f t="shared" si="64"/>
        <v>04577</v>
      </c>
      <c r="D1145" t="str">
        <f>""</f>
        <v/>
      </c>
      <c r="E1145">
        <v>2163056</v>
      </c>
      <c r="F1145" t="s">
        <v>9</v>
      </c>
      <c r="G1145" t="str">
        <f>"07490"</f>
        <v>07490</v>
      </c>
      <c r="H1145" t="str">
        <f>""</f>
        <v/>
      </c>
      <c r="I1145">
        <v>1</v>
      </c>
    </row>
    <row r="1146" spans="1:9">
      <c r="A1146">
        <v>2161357</v>
      </c>
      <c r="B1146" t="s">
        <v>9</v>
      </c>
      <c r="C1146" t="str">
        <f t="shared" si="64"/>
        <v>04577</v>
      </c>
      <c r="D1146" t="str">
        <f>""</f>
        <v/>
      </c>
      <c r="E1146">
        <v>2163057</v>
      </c>
      <c r="F1146" t="s">
        <v>9</v>
      </c>
      <c r="G1146" t="str">
        <f>"07491"</f>
        <v>07491</v>
      </c>
      <c r="H1146" t="str">
        <f>""</f>
        <v/>
      </c>
      <c r="I1146">
        <v>1</v>
      </c>
    </row>
    <row r="1147" spans="1:9">
      <c r="A1147">
        <v>2161357</v>
      </c>
      <c r="B1147" t="s">
        <v>9</v>
      </c>
      <c r="C1147" t="str">
        <f t="shared" si="64"/>
        <v>04577</v>
      </c>
      <c r="D1147" t="str">
        <f>""</f>
        <v/>
      </c>
      <c r="E1147">
        <v>2163058</v>
      </c>
      <c r="F1147" t="s">
        <v>9</v>
      </c>
      <c r="G1147" t="str">
        <f>"07492"</f>
        <v>07492</v>
      </c>
      <c r="H1147" t="str">
        <f>""</f>
        <v/>
      </c>
      <c r="I1147">
        <v>2</v>
      </c>
    </row>
    <row r="1148" spans="1:9">
      <c r="A1148">
        <v>2161357</v>
      </c>
      <c r="B1148" t="s">
        <v>9</v>
      </c>
      <c r="C1148" t="str">
        <f t="shared" si="64"/>
        <v>04577</v>
      </c>
      <c r="D1148" t="str">
        <f>""</f>
        <v/>
      </c>
      <c r="E1148">
        <v>2163059</v>
      </c>
      <c r="F1148" t="s">
        <v>9</v>
      </c>
      <c r="G1148" t="str">
        <f>"07493"</f>
        <v>07493</v>
      </c>
      <c r="H1148" t="str">
        <f>""</f>
        <v/>
      </c>
      <c r="I1148">
        <v>1</v>
      </c>
    </row>
    <row r="1149" spans="1:9">
      <c r="A1149">
        <v>2161361</v>
      </c>
      <c r="B1149" t="s">
        <v>9</v>
      </c>
      <c r="C1149" t="str">
        <f t="shared" ref="C1149:C1156" si="65">"04581"</f>
        <v>04581</v>
      </c>
      <c r="D1149" t="str">
        <f>""</f>
        <v/>
      </c>
      <c r="E1149">
        <v>2160214</v>
      </c>
      <c r="F1149" t="s">
        <v>9</v>
      </c>
      <c r="G1149" t="str">
        <f>"02540"</f>
        <v>02540</v>
      </c>
      <c r="H1149" t="str">
        <f>""</f>
        <v/>
      </c>
      <c r="I1149">
        <v>1</v>
      </c>
    </row>
    <row r="1150" spans="1:9">
      <c r="A1150">
        <v>2161361</v>
      </c>
      <c r="B1150" t="s">
        <v>9</v>
      </c>
      <c r="C1150" t="str">
        <f t="shared" si="65"/>
        <v>04581</v>
      </c>
      <c r="D1150" t="str">
        <f>""</f>
        <v/>
      </c>
      <c r="E1150">
        <v>2160215</v>
      </c>
      <c r="F1150" t="s">
        <v>9</v>
      </c>
      <c r="G1150" t="str">
        <f>"02541"</f>
        <v>02541</v>
      </c>
      <c r="H1150" t="str">
        <f>""</f>
        <v/>
      </c>
      <c r="I1150">
        <v>1</v>
      </c>
    </row>
    <row r="1151" spans="1:9">
      <c r="A1151">
        <v>2161361</v>
      </c>
      <c r="B1151" t="s">
        <v>9</v>
      </c>
      <c r="C1151" t="str">
        <f t="shared" si="65"/>
        <v>04581</v>
      </c>
      <c r="D1151" t="str">
        <f>""</f>
        <v/>
      </c>
      <c r="E1151">
        <v>2161355</v>
      </c>
      <c r="F1151" t="s">
        <v>9</v>
      </c>
      <c r="G1151" t="str">
        <f>"04575"</f>
        <v>04575</v>
      </c>
      <c r="H1151" t="str">
        <f>""</f>
        <v/>
      </c>
      <c r="I1151">
        <v>1</v>
      </c>
    </row>
    <row r="1152" spans="1:9">
      <c r="A1152">
        <v>2161361</v>
      </c>
      <c r="B1152" t="s">
        <v>9</v>
      </c>
      <c r="C1152" t="str">
        <f t="shared" si="65"/>
        <v>04581</v>
      </c>
      <c r="D1152" t="str">
        <f>""</f>
        <v/>
      </c>
      <c r="E1152">
        <v>2161356</v>
      </c>
      <c r="F1152" t="s">
        <v>9</v>
      </c>
      <c r="G1152" t="str">
        <f>"04576"</f>
        <v>04576</v>
      </c>
      <c r="H1152" t="str">
        <f>""</f>
        <v/>
      </c>
      <c r="I1152">
        <v>2</v>
      </c>
    </row>
    <row r="1153" spans="1:9">
      <c r="A1153">
        <v>2161361</v>
      </c>
      <c r="B1153" t="s">
        <v>9</v>
      </c>
      <c r="C1153" t="str">
        <f t="shared" si="65"/>
        <v>04581</v>
      </c>
      <c r="D1153" t="str">
        <f>""</f>
        <v/>
      </c>
      <c r="E1153">
        <v>2161358</v>
      </c>
      <c r="F1153" t="s">
        <v>9</v>
      </c>
      <c r="G1153" t="str">
        <f>"04578"</f>
        <v>04578</v>
      </c>
      <c r="H1153" t="str">
        <f>""</f>
        <v/>
      </c>
      <c r="I1153">
        <v>1</v>
      </c>
    </row>
    <row r="1154" spans="1:9">
      <c r="A1154">
        <v>2161361</v>
      </c>
      <c r="B1154" t="s">
        <v>9</v>
      </c>
      <c r="C1154" t="str">
        <f t="shared" si="65"/>
        <v>04581</v>
      </c>
      <c r="D1154" t="str">
        <f>""</f>
        <v/>
      </c>
      <c r="E1154">
        <v>2161359</v>
      </c>
      <c r="F1154" t="s">
        <v>9</v>
      </c>
      <c r="G1154" t="str">
        <f>"04579"</f>
        <v>04579</v>
      </c>
      <c r="H1154" t="str">
        <f>""</f>
        <v/>
      </c>
      <c r="I1154">
        <v>2</v>
      </c>
    </row>
    <row r="1155" spans="1:9">
      <c r="A1155">
        <v>2161361</v>
      </c>
      <c r="B1155" t="s">
        <v>9</v>
      </c>
      <c r="C1155" t="str">
        <f t="shared" si="65"/>
        <v>04581</v>
      </c>
      <c r="D1155" t="str">
        <f>""</f>
        <v/>
      </c>
      <c r="E1155">
        <v>2161360</v>
      </c>
      <c r="F1155" t="s">
        <v>9</v>
      </c>
      <c r="G1155" t="str">
        <f>"04580"</f>
        <v>04580</v>
      </c>
      <c r="H1155" t="str">
        <f>""</f>
        <v/>
      </c>
      <c r="I1155">
        <v>2</v>
      </c>
    </row>
    <row r="1156" spans="1:9">
      <c r="A1156">
        <v>2161361</v>
      </c>
      <c r="B1156" t="s">
        <v>9</v>
      </c>
      <c r="C1156" t="str">
        <f t="shared" si="65"/>
        <v>04581</v>
      </c>
      <c r="D1156" t="str">
        <f>""</f>
        <v/>
      </c>
      <c r="E1156">
        <v>2161365</v>
      </c>
      <c r="F1156" t="s">
        <v>9</v>
      </c>
      <c r="G1156" t="str">
        <f>"04586"</f>
        <v>04586</v>
      </c>
      <c r="H1156" t="str">
        <f>""</f>
        <v/>
      </c>
      <c r="I1156">
        <v>2</v>
      </c>
    </row>
    <row r="1157" spans="1:9">
      <c r="A1157">
        <v>2161366</v>
      </c>
      <c r="B1157" t="s">
        <v>9</v>
      </c>
      <c r="C1157" t="str">
        <f t="shared" ref="C1157:C1164" si="66">"04587"</f>
        <v>04587</v>
      </c>
      <c r="D1157" t="str">
        <f>""</f>
        <v/>
      </c>
      <c r="E1157">
        <v>2160214</v>
      </c>
      <c r="F1157" t="s">
        <v>9</v>
      </c>
      <c r="G1157" t="str">
        <f>"02540"</f>
        <v>02540</v>
      </c>
      <c r="H1157" t="str">
        <f>""</f>
        <v/>
      </c>
      <c r="I1157">
        <v>2</v>
      </c>
    </row>
    <row r="1158" spans="1:9">
      <c r="A1158">
        <v>2161366</v>
      </c>
      <c r="B1158" t="s">
        <v>9</v>
      </c>
      <c r="C1158" t="str">
        <f t="shared" si="66"/>
        <v>04587</v>
      </c>
      <c r="D1158" t="str">
        <f>""</f>
        <v/>
      </c>
      <c r="E1158">
        <v>2160215</v>
      </c>
      <c r="F1158" t="s">
        <v>9</v>
      </c>
      <c r="G1158" t="str">
        <f>"02541"</f>
        <v>02541</v>
      </c>
      <c r="H1158" t="str">
        <f>""</f>
        <v/>
      </c>
      <c r="I1158">
        <v>2</v>
      </c>
    </row>
    <row r="1159" spans="1:9">
      <c r="A1159">
        <v>2161366</v>
      </c>
      <c r="B1159" t="s">
        <v>9</v>
      </c>
      <c r="C1159" t="str">
        <f t="shared" si="66"/>
        <v>04587</v>
      </c>
      <c r="D1159" t="str">
        <f>""</f>
        <v/>
      </c>
      <c r="E1159">
        <v>2161355</v>
      </c>
      <c r="F1159" t="s">
        <v>9</v>
      </c>
      <c r="G1159" t="str">
        <f>"04575"</f>
        <v>04575</v>
      </c>
      <c r="H1159" t="str">
        <f>""</f>
        <v/>
      </c>
      <c r="I1159">
        <v>2</v>
      </c>
    </row>
    <row r="1160" spans="1:9">
      <c r="A1160">
        <v>2161366</v>
      </c>
      <c r="B1160" t="s">
        <v>9</v>
      </c>
      <c r="C1160" t="str">
        <f t="shared" si="66"/>
        <v>04587</v>
      </c>
      <c r="D1160" t="str">
        <f>""</f>
        <v/>
      </c>
      <c r="E1160">
        <v>2161356</v>
      </c>
      <c r="F1160" t="s">
        <v>9</v>
      </c>
      <c r="G1160" t="str">
        <f>"04576"</f>
        <v>04576</v>
      </c>
      <c r="H1160" t="str">
        <f>""</f>
        <v/>
      </c>
      <c r="I1160">
        <v>4</v>
      </c>
    </row>
    <row r="1161" spans="1:9">
      <c r="A1161">
        <v>2161366</v>
      </c>
      <c r="B1161" t="s">
        <v>9</v>
      </c>
      <c r="C1161" t="str">
        <f t="shared" si="66"/>
        <v>04587</v>
      </c>
      <c r="D1161" t="str">
        <f>""</f>
        <v/>
      </c>
      <c r="E1161">
        <v>2161358</v>
      </c>
      <c r="F1161" t="s">
        <v>9</v>
      </c>
      <c r="G1161" t="str">
        <f>"04578"</f>
        <v>04578</v>
      </c>
      <c r="H1161" t="str">
        <f>""</f>
        <v/>
      </c>
      <c r="I1161">
        <v>2</v>
      </c>
    </row>
    <row r="1162" spans="1:9">
      <c r="A1162">
        <v>2161366</v>
      </c>
      <c r="B1162" t="s">
        <v>9</v>
      </c>
      <c r="C1162" t="str">
        <f t="shared" si="66"/>
        <v>04587</v>
      </c>
      <c r="D1162" t="str">
        <f>""</f>
        <v/>
      </c>
      <c r="E1162">
        <v>2161359</v>
      </c>
      <c r="F1162" t="s">
        <v>9</v>
      </c>
      <c r="G1162" t="str">
        <f>"04579"</f>
        <v>04579</v>
      </c>
      <c r="H1162" t="str">
        <f>""</f>
        <v/>
      </c>
      <c r="I1162">
        <v>4</v>
      </c>
    </row>
    <row r="1163" spans="1:9">
      <c r="A1163">
        <v>2161366</v>
      </c>
      <c r="B1163" t="s">
        <v>9</v>
      </c>
      <c r="C1163" t="str">
        <f t="shared" si="66"/>
        <v>04587</v>
      </c>
      <c r="D1163" t="str">
        <f>""</f>
        <v/>
      </c>
      <c r="E1163">
        <v>2161360</v>
      </c>
      <c r="F1163" t="s">
        <v>9</v>
      </c>
      <c r="G1163" t="str">
        <f>"04580"</f>
        <v>04580</v>
      </c>
      <c r="H1163" t="str">
        <f>""</f>
        <v/>
      </c>
      <c r="I1163">
        <v>4</v>
      </c>
    </row>
    <row r="1164" spans="1:9">
      <c r="A1164">
        <v>2161366</v>
      </c>
      <c r="B1164" t="s">
        <v>9</v>
      </c>
      <c r="C1164" t="str">
        <f t="shared" si="66"/>
        <v>04587</v>
      </c>
      <c r="D1164" t="str">
        <f>""</f>
        <v/>
      </c>
      <c r="E1164">
        <v>2161365</v>
      </c>
      <c r="F1164" t="s">
        <v>9</v>
      </c>
      <c r="G1164" t="str">
        <f>"04586"</f>
        <v>04586</v>
      </c>
      <c r="H1164" t="str">
        <f>""</f>
        <v/>
      </c>
      <c r="I1164">
        <v>4</v>
      </c>
    </row>
    <row r="1165" spans="1:9">
      <c r="A1165">
        <v>2161385</v>
      </c>
      <c r="B1165" t="s">
        <v>9</v>
      </c>
      <c r="C1165" t="str">
        <f>"04627"</f>
        <v>04627</v>
      </c>
      <c r="D1165" t="str">
        <f>""</f>
        <v/>
      </c>
      <c r="E1165">
        <v>2160171</v>
      </c>
      <c r="F1165" t="s">
        <v>9</v>
      </c>
      <c r="G1165" t="str">
        <f>"02475"</f>
        <v>02475</v>
      </c>
      <c r="H1165" t="str">
        <f>""</f>
        <v/>
      </c>
      <c r="I1165">
        <v>1</v>
      </c>
    </row>
    <row r="1166" spans="1:9">
      <c r="A1166">
        <v>2161385</v>
      </c>
      <c r="B1166" t="s">
        <v>9</v>
      </c>
      <c r="C1166" t="str">
        <f>"04627"</f>
        <v>04627</v>
      </c>
      <c r="D1166" t="str">
        <f>""</f>
        <v/>
      </c>
      <c r="E1166">
        <v>2161378</v>
      </c>
      <c r="F1166" t="s">
        <v>9</v>
      </c>
      <c r="G1166" t="str">
        <f>"04617"</f>
        <v>04617</v>
      </c>
      <c r="H1166" t="str">
        <f>""</f>
        <v/>
      </c>
      <c r="I1166">
        <v>1</v>
      </c>
    </row>
    <row r="1167" spans="1:9">
      <c r="A1167">
        <v>2161396</v>
      </c>
      <c r="B1167" t="s">
        <v>9</v>
      </c>
      <c r="C1167" t="str">
        <f>"04659"</f>
        <v>04659</v>
      </c>
      <c r="D1167" t="str">
        <f>""</f>
        <v/>
      </c>
      <c r="E1167">
        <v>2159360</v>
      </c>
      <c r="F1167" t="s">
        <v>9</v>
      </c>
      <c r="G1167" t="str">
        <f>"01332"</f>
        <v>01332</v>
      </c>
      <c r="H1167" t="str">
        <f>""</f>
        <v/>
      </c>
      <c r="I1167">
        <v>1</v>
      </c>
    </row>
    <row r="1168" spans="1:9">
      <c r="A1168">
        <v>2161396</v>
      </c>
      <c r="B1168" t="s">
        <v>9</v>
      </c>
      <c r="C1168" t="str">
        <f>"04659"</f>
        <v>04659</v>
      </c>
      <c r="D1168" t="str">
        <f>""</f>
        <v/>
      </c>
      <c r="E1168">
        <v>2161488</v>
      </c>
      <c r="F1168" t="s">
        <v>9</v>
      </c>
      <c r="G1168" t="str">
        <f>"04794"</f>
        <v>04794</v>
      </c>
      <c r="H1168" t="str">
        <f>""</f>
        <v/>
      </c>
      <c r="I1168">
        <v>1</v>
      </c>
    </row>
    <row r="1169" spans="1:9">
      <c r="A1169">
        <v>2161397</v>
      </c>
      <c r="B1169" t="s">
        <v>9</v>
      </c>
      <c r="C1169" t="str">
        <f>"04660"</f>
        <v>04660</v>
      </c>
      <c r="D1169" t="str">
        <f>""</f>
        <v/>
      </c>
      <c r="E1169">
        <v>2159362</v>
      </c>
      <c r="F1169" t="s">
        <v>9</v>
      </c>
      <c r="G1169" t="str">
        <f>"01334"</f>
        <v>01334</v>
      </c>
      <c r="H1169" t="str">
        <f>""</f>
        <v/>
      </c>
      <c r="I1169">
        <v>1</v>
      </c>
    </row>
    <row r="1170" spans="1:9">
      <c r="A1170">
        <v>2161397</v>
      </c>
      <c r="B1170" t="s">
        <v>9</v>
      </c>
      <c r="C1170" t="str">
        <f>"04660"</f>
        <v>04660</v>
      </c>
      <c r="D1170" t="str">
        <f>""</f>
        <v/>
      </c>
      <c r="E1170">
        <v>2161488</v>
      </c>
      <c r="F1170" t="s">
        <v>9</v>
      </c>
      <c r="G1170" t="str">
        <f>"04794"</f>
        <v>04794</v>
      </c>
      <c r="H1170" t="str">
        <f>""</f>
        <v/>
      </c>
      <c r="I1170">
        <v>1</v>
      </c>
    </row>
    <row r="1171" spans="1:9">
      <c r="A1171">
        <v>2161398</v>
      </c>
      <c r="B1171" t="s">
        <v>9</v>
      </c>
      <c r="C1171" t="str">
        <f>"04661"</f>
        <v>04661</v>
      </c>
      <c r="D1171" t="str">
        <f>""</f>
        <v/>
      </c>
      <c r="E1171">
        <v>2159363</v>
      </c>
      <c r="F1171" t="s">
        <v>9</v>
      </c>
      <c r="G1171" t="str">
        <f>"01335"</f>
        <v>01335</v>
      </c>
      <c r="H1171" t="str">
        <f>""</f>
        <v/>
      </c>
      <c r="I1171">
        <v>1</v>
      </c>
    </row>
    <row r="1172" spans="1:9">
      <c r="A1172">
        <v>2161398</v>
      </c>
      <c r="B1172" t="s">
        <v>9</v>
      </c>
      <c r="C1172" t="str">
        <f>"04661"</f>
        <v>04661</v>
      </c>
      <c r="D1172" t="str">
        <f>""</f>
        <v/>
      </c>
      <c r="E1172">
        <v>2161488</v>
      </c>
      <c r="F1172" t="s">
        <v>9</v>
      </c>
      <c r="G1172" t="str">
        <f>"04794"</f>
        <v>04794</v>
      </c>
      <c r="H1172" t="str">
        <f>""</f>
        <v/>
      </c>
      <c r="I1172">
        <v>1</v>
      </c>
    </row>
    <row r="1173" spans="1:9">
      <c r="A1173">
        <v>2161399</v>
      </c>
      <c r="B1173" t="s">
        <v>9</v>
      </c>
      <c r="C1173" t="str">
        <f>"04662"</f>
        <v>04662</v>
      </c>
      <c r="D1173" t="str">
        <f>""</f>
        <v/>
      </c>
      <c r="E1173">
        <v>2159364</v>
      </c>
      <c r="F1173" t="s">
        <v>9</v>
      </c>
      <c r="G1173" t="str">
        <f>"01336"</f>
        <v>01336</v>
      </c>
      <c r="H1173" t="str">
        <f>""</f>
        <v/>
      </c>
      <c r="I1173">
        <v>1</v>
      </c>
    </row>
    <row r="1174" spans="1:9">
      <c r="A1174">
        <v>2161399</v>
      </c>
      <c r="B1174" t="s">
        <v>9</v>
      </c>
      <c r="C1174" t="str">
        <f>"04662"</f>
        <v>04662</v>
      </c>
      <c r="D1174" t="str">
        <f>""</f>
        <v/>
      </c>
      <c r="E1174">
        <v>2161488</v>
      </c>
      <c r="F1174" t="s">
        <v>9</v>
      </c>
      <c r="G1174" t="str">
        <f>"04794"</f>
        <v>04794</v>
      </c>
      <c r="H1174" t="str">
        <f>""</f>
        <v/>
      </c>
      <c r="I1174">
        <v>1</v>
      </c>
    </row>
    <row r="1175" spans="1:9">
      <c r="A1175">
        <v>2161403</v>
      </c>
      <c r="B1175" t="s">
        <v>9</v>
      </c>
      <c r="C1175" t="str">
        <f>"04669"</f>
        <v>04669</v>
      </c>
      <c r="D1175" t="str">
        <f>""</f>
        <v/>
      </c>
      <c r="E1175">
        <v>2159367</v>
      </c>
      <c r="F1175" t="s">
        <v>9</v>
      </c>
      <c r="G1175" t="str">
        <f>"01340"</f>
        <v>01340</v>
      </c>
      <c r="H1175" t="str">
        <f>""</f>
        <v/>
      </c>
      <c r="I1175">
        <v>1</v>
      </c>
    </row>
    <row r="1176" spans="1:9">
      <c r="A1176">
        <v>2161403</v>
      </c>
      <c r="B1176" t="s">
        <v>9</v>
      </c>
      <c r="C1176" t="str">
        <f>"04669"</f>
        <v>04669</v>
      </c>
      <c r="D1176" t="str">
        <f>""</f>
        <v/>
      </c>
      <c r="E1176">
        <v>2161488</v>
      </c>
      <c r="F1176" t="s">
        <v>9</v>
      </c>
      <c r="G1176" t="str">
        <f>"04794"</f>
        <v>04794</v>
      </c>
      <c r="H1176" t="str">
        <f>""</f>
        <v/>
      </c>
      <c r="I1176">
        <v>1</v>
      </c>
    </row>
    <row r="1177" spans="1:9">
      <c r="A1177">
        <v>2161404</v>
      </c>
      <c r="B1177" t="s">
        <v>9</v>
      </c>
      <c r="C1177" t="str">
        <f>"04670"</f>
        <v>04670</v>
      </c>
      <c r="D1177" t="str">
        <f>""</f>
        <v/>
      </c>
      <c r="E1177">
        <v>2159368</v>
      </c>
      <c r="F1177" t="s">
        <v>9</v>
      </c>
      <c r="G1177" t="str">
        <f>"01341"</f>
        <v>01341</v>
      </c>
      <c r="H1177" t="str">
        <f>""</f>
        <v/>
      </c>
      <c r="I1177">
        <v>1</v>
      </c>
    </row>
    <row r="1178" spans="1:9">
      <c r="A1178">
        <v>2161404</v>
      </c>
      <c r="B1178" t="s">
        <v>9</v>
      </c>
      <c r="C1178" t="str">
        <f>"04670"</f>
        <v>04670</v>
      </c>
      <c r="D1178" t="str">
        <f>""</f>
        <v/>
      </c>
      <c r="E1178">
        <v>2161488</v>
      </c>
      <c r="F1178" t="s">
        <v>9</v>
      </c>
      <c r="G1178" t="str">
        <f>"04794"</f>
        <v>04794</v>
      </c>
      <c r="H1178" t="str">
        <f>""</f>
        <v/>
      </c>
      <c r="I1178">
        <v>1</v>
      </c>
    </row>
    <row r="1179" spans="1:9">
      <c r="A1179">
        <v>2161409</v>
      </c>
      <c r="B1179" t="s">
        <v>9</v>
      </c>
      <c r="C1179" t="str">
        <f>"04677"</f>
        <v>04677</v>
      </c>
      <c r="D1179" t="str">
        <f>""</f>
        <v/>
      </c>
      <c r="E1179">
        <v>2161410</v>
      </c>
      <c r="F1179" t="s">
        <v>9</v>
      </c>
      <c r="G1179" t="str">
        <f>"04678"</f>
        <v>04678</v>
      </c>
      <c r="H1179" t="str">
        <f>""</f>
        <v/>
      </c>
      <c r="I1179">
        <v>6</v>
      </c>
    </row>
    <row r="1180" spans="1:9">
      <c r="A1180">
        <v>2161409</v>
      </c>
      <c r="B1180" t="s">
        <v>9</v>
      </c>
      <c r="C1180" t="str">
        <f>"04677"</f>
        <v>04677</v>
      </c>
      <c r="D1180" t="str">
        <f>""</f>
        <v/>
      </c>
      <c r="E1180">
        <v>2172875</v>
      </c>
      <c r="F1180" t="s">
        <v>9</v>
      </c>
      <c r="G1180" t="str">
        <f>"22117"</f>
        <v>22117</v>
      </c>
      <c r="H1180" t="str">
        <f>""</f>
        <v/>
      </c>
      <c r="I1180">
        <v>1</v>
      </c>
    </row>
    <row r="1181" spans="1:9">
      <c r="A1181">
        <v>2161454</v>
      </c>
      <c r="B1181" t="s">
        <v>9</v>
      </c>
      <c r="C1181" t="str">
        <f>"04747"</f>
        <v>04747</v>
      </c>
      <c r="D1181" t="str">
        <f>""</f>
        <v/>
      </c>
      <c r="E1181">
        <v>2161680</v>
      </c>
      <c r="F1181" t="s">
        <v>9</v>
      </c>
      <c r="G1181" t="str">
        <f>"05125"</f>
        <v>05125</v>
      </c>
      <c r="H1181" t="str">
        <f>""</f>
        <v/>
      </c>
      <c r="I1181">
        <v>1</v>
      </c>
    </row>
    <row r="1182" spans="1:9">
      <c r="A1182">
        <v>2161454</v>
      </c>
      <c r="B1182" t="s">
        <v>9</v>
      </c>
      <c r="C1182" t="str">
        <f>"04747"</f>
        <v>04747</v>
      </c>
      <c r="D1182" t="str">
        <f>""</f>
        <v/>
      </c>
      <c r="E1182">
        <v>2165054</v>
      </c>
      <c r="F1182" t="s">
        <v>9</v>
      </c>
      <c r="G1182" t="str">
        <f>"10510"</f>
        <v>10510</v>
      </c>
      <c r="H1182" t="str">
        <f>""</f>
        <v/>
      </c>
      <c r="I1182">
        <v>1</v>
      </c>
    </row>
    <row r="1183" spans="1:9">
      <c r="A1183">
        <v>2161471</v>
      </c>
      <c r="B1183" t="s">
        <v>9</v>
      </c>
      <c r="C1183" t="str">
        <f t="shared" ref="C1183:C1194" si="67">"04770"</f>
        <v>04770</v>
      </c>
      <c r="D1183" t="str">
        <f>""</f>
        <v/>
      </c>
      <c r="E1183">
        <v>2159640</v>
      </c>
      <c r="F1183" t="s">
        <v>9</v>
      </c>
      <c r="G1183" t="str">
        <f>"01697"</f>
        <v>01697</v>
      </c>
      <c r="H1183" t="str">
        <f>""</f>
        <v/>
      </c>
      <c r="I1183">
        <v>2</v>
      </c>
    </row>
    <row r="1184" spans="1:9">
      <c r="A1184">
        <v>2161471</v>
      </c>
      <c r="B1184" t="s">
        <v>9</v>
      </c>
      <c r="C1184" t="str">
        <f t="shared" si="67"/>
        <v>04770</v>
      </c>
      <c r="D1184" t="str">
        <f>""</f>
        <v/>
      </c>
      <c r="E1184">
        <v>2160989</v>
      </c>
      <c r="F1184" t="s">
        <v>9</v>
      </c>
      <c r="G1184" t="str">
        <f>"03945"</f>
        <v>03945</v>
      </c>
      <c r="H1184" t="str">
        <f>""</f>
        <v/>
      </c>
      <c r="I1184">
        <v>4</v>
      </c>
    </row>
    <row r="1185" spans="1:9">
      <c r="A1185">
        <v>2161471</v>
      </c>
      <c r="B1185" t="s">
        <v>9</v>
      </c>
      <c r="C1185" t="str">
        <f t="shared" si="67"/>
        <v>04770</v>
      </c>
      <c r="D1185" t="str">
        <f>""</f>
        <v/>
      </c>
      <c r="E1185">
        <v>2161008</v>
      </c>
      <c r="F1185" t="s">
        <v>9</v>
      </c>
      <c r="G1185" t="str">
        <f>"03977"</f>
        <v>03977</v>
      </c>
      <c r="H1185" t="str">
        <f>""</f>
        <v/>
      </c>
      <c r="I1185">
        <v>2</v>
      </c>
    </row>
    <row r="1186" spans="1:9">
      <c r="A1186">
        <v>2161471</v>
      </c>
      <c r="B1186" t="s">
        <v>9</v>
      </c>
      <c r="C1186" t="str">
        <f t="shared" si="67"/>
        <v>04770</v>
      </c>
      <c r="D1186" t="str">
        <f>""</f>
        <v/>
      </c>
      <c r="E1186">
        <v>2161057</v>
      </c>
      <c r="F1186" t="s">
        <v>9</v>
      </c>
      <c r="G1186" t="str">
        <f>"04066"</f>
        <v>04066</v>
      </c>
      <c r="H1186" t="str">
        <f>""</f>
        <v/>
      </c>
      <c r="I1186">
        <v>4</v>
      </c>
    </row>
    <row r="1187" spans="1:9">
      <c r="A1187">
        <v>2161471</v>
      </c>
      <c r="B1187" t="s">
        <v>9</v>
      </c>
      <c r="C1187" t="str">
        <f t="shared" si="67"/>
        <v>04770</v>
      </c>
      <c r="D1187" t="str">
        <f>""</f>
        <v/>
      </c>
      <c r="E1187">
        <v>2161058</v>
      </c>
      <c r="F1187" t="s">
        <v>9</v>
      </c>
      <c r="G1187" t="str">
        <f>"04067"</f>
        <v>04067</v>
      </c>
      <c r="H1187" t="str">
        <f>""</f>
        <v/>
      </c>
      <c r="I1187">
        <v>2</v>
      </c>
    </row>
    <row r="1188" spans="1:9">
      <c r="A1188">
        <v>2161471</v>
      </c>
      <c r="B1188" t="s">
        <v>9</v>
      </c>
      <c r="C1188" t="str">
        <f t="shared" si="67"/>
        <v>04770</v>
      </c>
      <c r="D1188" t="str">
        <f>""</f>
        <v/>
      </c>
      <c r="E1188">
        <v>2161465</v>
      </c>
      <c r="F1188" t="s">
        <v>9</v>
      </c>
      <c r="G1188" t="str">
        <f>"04764"</f>
        <v>04764</v>
      </c>
      <c r="H1188" t="str">
        <f>""</f>
        <v/>
      </c>
      <c r="I1188">
        <v>2</v>
      </c>
    </row>
    <row r="1189" spans="1:9">
      <c r="A1189">
        <v>2161471</v>
      </c>
      <c r="B1189" t="s">
        <v>9</v>
      </c>
      <c r="C1189" t="str">
        <f t="shared" si="67"/>
        <v>04770</v>
      </c>
      <c r="D1189" t="str">
        <f>""</f>
        <v/>
      </c>
      <c r="E1189">
        <v>2161466</v>
      </c>
      <c r="F1189" t="s">
        <v>9</v>
      </c>
      <c r="G1189" t="str">
        <f>"04765"</f>
        <v>04765</v>
      </c>
      <c r="H1189" t="str">
        <f>""</f>
        <v/>
      </c>
      <c r="I1189">
        <v>4</v>
      </c>
    </row>
    <row r="1190" spans="1:9">
      <c r="A1190">
        <v>2161471</v>
      </c>
      <c r="B1190" t="s">
        <v>9</v>
      </c>
      <c r="C1190" t="str">
        <f t="shared" si="67"/>
        <v>04770</v>
      </c>
      <c r="D1190" t="str">
        <f>""</f>
        <v/>
      </c>
      <c r="E1190">
        <v>2161467</v>
      </c>
      <c r="F1190" t="s">
        <v>9</v>
      </c>
      <c r="G1190" t="str">
        <f>"04766"</f>
        <v>04766</v>
      </c>
      <c r="H1190" t="str">
        <f>""</f>
        <v/>
      </c>
      <c r="I1190">
        <v>2</v>
      </c>
    </row>
    <row r="1191" spans="1:9">
      <c r="A1191">
        <v>2161471</v>
      </c>
      <c r="B1191" t="s">
        <v>9</v>
      </c>
      <c r="C1191" t="str">
        <f t="shared" si="67"/>
        <v>04770</v>
      </c>
      <c r="D1191" t="str">
        <f>""</f>
        <v/>
      </c>
      <c r="E1191">
        <v>2161468</v>
      </c>
      <c r="F1191" t="s">
        <v>9</v>
      </c>
      <c r="G1191" t="str">
        <f>"04767"</f>
        <v>04767</v>
      </c>
      <c r="H1191" t="str">
        <f>""</f>
        <v/>
      </c>
      <c r="I1191">
        <v>2</v>
      </c>
    </row>
    <row r="1192" spans="1:9">
      <c r="A1192">
        <v>2161471</v>
      </c>
      <c r="B1192" t="s">
        <v>9</v>
      </c>
      <c r="C1192" t="str">
        <f t="shared" si="67"/>
        <v>04770</v>
      </c>
      <c r="D1192" t="str">
        <f>""</f>
        <v/>
      </c>
      <c r="E1192">
        <v>2161469</v>
      </c>
      <c r="F1192" t="s">
        <v>9</v>
      </c>
      <c r="G1192" t="str">
        <f>"04768"</f>
        <v>04768</v>
      </c>
      <c r="H1192" t="str">
        <f>""</f>
        <v/>
      </c>
      <c r="I1192">
        <v>2</v>
      </c>
    </row>
    <row r="1193" spans="1:9">
      <c r="A1193">
        <v>2161471</v>
      </c>
      <c r="B1193" t="s">
        <v>9</v>
      </c>
      <c r="C1193" t="str">
        <f t="shared" si="67"/>
        <v>04770</v>
      </c>
      <c r="D1193" t="str">
        <f>""</f>
        <v/>
      </c>
      <c r="E1193">
        <v>2161470</v>
      </c>
      <c r="F1193" t="s">
        <v>9</v>
      </c>
      <c r="G1193" t="str">
        <f>"04769"</f>
        <v>04769</v>
      </c>
      <c r="H1193" t="str">
        <f>""</f>
        <v/>
      </c>
      <c r="I1193">
        <v>2</v>
      </c>
    </row>
    <row r="1194" spans="1:9">
      <c r="A1194">
        <v>2161471</v>
      </c>
      <c r="B1194" t="s">
        <v>9</v>
      </c>
      <c r="C1194" t="str">
        <f t="shared" si="67"/>
        <v>04770</v>
      </c>
      <c r="D1194" t="str">
        <f>""</f>
        <v/>
      </c>
      <c r="E1194">
        <v>2161774</v>
      </c>
      <c r="F1194" t="s">
        <v>9</v>
      </c>
      <c r="G1194" t="str">
        <f>"05266"</f>
        <v>05266</v>
      </c>
      <c r="H1194" t="str">
        <f>""</f>
        <v/>
      </c>
      <c r="I1194">
        <v>2</v>
      </c>
    </row>
    <row r="1195" spans="1:9">
      <c r="A1195">
        <v>2161472</v>
      </c>
      <c r="B1195" t="s">
        <v>9</v>
      </c>
      <c r="C1195" t="str">
        <f t="shared" ref="C1195:C1210" si="68">"04771"</f>
        <v>04771</v>
      </c>
      <c r="D1195" t="str">
        <f>""</f>
        <v/>
      </c>
      <c r="E1195">
        <v>2159149</v>
      </c>
      <c r="F1195" t="s">
        <v>9</v>
      </c>
      <c r="G1195" t="str">
        <f>"01074"</f>
        <v>01074</v>
      </c>
      <c r="H1195" t="str">
        <f>""</f>
        <v/>
      </c>
      <c r="I1195">
        <v>4</v>
      </c>
    </row>
    <row r="1196" spans="1:9">
      <c r="A1196">
        <v>2161472</v>
      </c>
      <c r="B1196" t="s">
        <v>9</v>
      </c>
      <c r="C1196" t="str">
        <f t="shared" si="68"/>
        <v>04771</v>
      </c>
      <c r="D1196" t="str">
        <f>""</f>
        <v/>
      </c>
      <c r="E1196">
        <v>2159472</v>
      </c>
      <c r="F1196" t="s">
        <v>9</v>
      </c>
      <c r="G1196" t="str">
        <f>"01486"</f>
        <v>01486</v>
      </c>
      <c r="H1196" t="str">
        <f>""</f>
        <v/>
      </c>
      <c r="I1196">
        <v>2</v>
      </c>
    </row>
    <row r="1197" spans="1:9">
      <c r="A1197">
        <v>2161472</v>
      </c>
      <c r="B1197" t="s">
        <v>9</v>
      </c>
      <c r="C1197" t="str">
        <f t="shared" si="68"/>
        <v>04771</v>
      </c>
      <c r="D1197" t="str">
        <f>""</f>
        <v/>
      </c>
      <c r="E1197">
        <v>2160269</v>
      </c>
      <c r="F1197" t="s">
        <v>9</v>
      </c>
      <c r="G1197" t="str">
        <f>"02613"</f>
        <v>02613</v>
      </c>
      <c r="H1197" t="str">
        <f>""</f>
        <v/>
      </c>
      <c r="I1197">
        <v>2</v>
      </c>
    </row>
    <row r="1198" spans="1:9">
      <c r="A1198">
        <v>2161472</v>
      </c>
      <c r="B1198" t="s">
        <v>9</v>
      </c>
      <c r="C1198" t="str">
        <f t="shared" si="68"/>
        <v>04771</v>
      </c>
      <c r="D1198" t="str">
        <f>""</f>
        <v/>
      </c>
      <c r="E1198">
        <v>2160988</v>
      </c>
      <c r="F1198" t="s">
        <v>9</v>
      </c>
      <c r="G1198" t="str">
        <f>"03944"</f>
        <v>03944</v>
      </c>
      <c r="H1198" t="str">
        <f>""</f>
        <v/>
      </c>
      <c r="I1198">
        <v>4</v>
      </c>
    </row>
    <row r="1199" spans="1:9">
      <c r="A1199">
        <v>2161472</v>
      </c>
      <c r="B1199" t="s">
        <v>9</v>
      </c>
      <c r="C1199" t="str">
        <f t="shared" si="68"/>
        <v>04771</v>
      </c>
      <c r="D1199" t="str">
        <f>""</f>
        <v/>
      </c>
      <c r="E1199">
        <v>2161009</v>
      </c>
      <c r="F1199" t="s">
        <v>9</v>
      </c>
      <c r="G1199" t="str">
        <f>"03978"</f>
        <v>03978</v>
      </c>
      <c r="H1199" t="str">
        <f>""</f>
        <v/>
      </c>
      <c r="I1199">
        <v>2</v>
      </c>
    </row>
    <row r="1200" spans="1:9">
      <c r="A1200">
        <v>2161472</v>
      </c>
      <c r="B1200" t="s">
        <v>9</v>
      </c>
      <c r="C1200" t="str">
        <f t="shared" si="68"/>
        <v>04771</v>
      </c>
      <c r="D1200" t="str">
        <f>""</f>
        <v/>
      </c>
      <c r="E1200">
        <v>2161059</v>
      </c>
      <c r="F1200" t="s">
        <v>9</v>
      </c>
      <c r="G1200" t="str">
        <f>"04071"</f>
        <v>04071</v>
      </c>
      <c r="H1200" t="str">
        <f>""</f>
        <v/>
      </c>
      <c r="I1200">
        <v>4</v>
      </c>
    </row>
    <row r="1201" spans="1:9">
      <c r="A1201">
        <v>2161472</v>
      </c>
      <c r="B1201" t="s">
        <v>9</v>
      </c>
      <c r="C1201" t="str">
        <f t="shared" si="68"/>
        <v>04771</v>
      </c>
      <c r="D1201" t="str">
        <f>""</f>
        <v/>
      </c>
      <c r="E1201">
        <v>2161060</v>
      </c>
      <c r="F1201" t="s">
        <v>9</v>
      </c>
      <c r="G1201" t="str">
        <f>"04073"</f>
        <v>04073</v>
      </c>
      <c r="H1201" t="str">
        <f>""</f>
        <v/>
      </c>
      <c r="I1201">
        <v>2</v>
      </c>
    </row>
    <row r="1202" spans="1:9">
      <c r="A1202">
        <v>2161472</v>
      </c>
      <c r="B1202" t="s">
        <v>9</v>
      </c>
      <c r="C1202" t="str">
        <f t="shared" si="68"/>
        <v>04771</v>
      </c>
      <c r="D1202" t="str">
        <f>""</f>
        <v/>
      </c>
      <c r="E1202">
        <v>2161460</v>
      </c>
      <c r="F1202" t="s">
        <v>9</v>
      </c>
      <c r="G1202" t="str">
        <f>"04758"</f>
        <v>04758</v>
      </c>
      <c r="H1202" t="str">
        <f>""</f>
        <v/>
      </c>
      <c r="I1202">
        <v>2</v>
      </c>
    </row>
    <row r="1203" spans="1:9">
      <c r="A1203">
        <v>2161472</v>
      </c>
      <c r="B1203" t="s">
        <v>9</v>
      </c>
      <c r="C1203" t="str">
        <f t="shared" si="68"/>
        <v>04771</v>
      </c>
      <c r="D1203" t="str">
        <f>""</f>
        <v/>
      </c>
      <c r="E1203">
        <v>2161461</v>
      </c>
      <c r="F1203" t="s">
        <v>9</v>
      </c>
      <c r="G1203" t="str">
        <f>"04759"</f>
        <v>04759</v>
      </c>
      <c r="H1203" t="str">
        <f>""</f>
        <v/>
      </c>
      <c r="I1203">
        <v>4</v>
      </c>
    </row>
    <row r="1204" spans="1:9">
      <c r="A1204">
        <v>2161472</v>
      </c>
      <c r="B1204" t="s">
        <v>9</v>
      </c>
      <c r="C1204" t="str">
        <f t="shared" si="68"/>
        <v>04771</v>
      </c>
      <c r="D1204" t="str">
        <f>""</f>
        <v/>
      </c>
      <c r="E1204">
        <v>2161462</v>
      </c>
      <c r="F1204" t="s">
        <v>9</v>
      </c>
      <c r="G1204" t="str">
        <f>"04760"</f>
        <v>04760</v>
      </c>
      <c r="H1204" t="str">
        <f>""</f>
        <v/>
      </c>
      <c r="I1204">
        <v>2</v>
      </c>
    </row>
    <row r="1205" spans="1:9">
      <c r="A1205">
        <v>2161472</v>
      </c>
      <c r="B1205" t="s">
        <v>9</v>
      </c>
      <c r="C1205" t="str">
        <f t="shared" si="68"/>
        <v>04771</v>
      </c>
      <c r="D1205" t="str">
        <f>""</f>
        <v/>
      </c>
      <c r="E1205">
        <v>2161463</v>
      </c>
      <c r="F1205" t="s">
        <v>9</v>
      </c>
      <c r="G1205" t="str">
        <f>"04762"</f>
        <v>04762</v>
      </c>
      <c r="H1205" t="str">
        <f>""</f>
        <v/>
      </c>
      <c r="I1205">
        <v>4</v>
      </c>
    </row>
    <row r="1206" spans="1:9">
      <c r="A1206">
        <v>2161472</v>
      </c>
      <c r="B1206" t="s">
        <v>9</v>
      </c>
      <c r="C1206" t="str">
        <f t="shared" si="68"/>
        <v>04771</v>
      </c>
      <c r="D1206" t="str">
        <f>""</f>
        <v/>
      </c>
      <c r="E1206">
        <v>2161464</v>
      </c>
      <c r="F1206" t="s">
        <v>9</v>
      </c>
      <c r="G1206" t="str">
        <f>"04763"</f>
        <v>04763</v>
      </c>
      <c r="H1206" t="str">
        <f>""</f>
        <v/>
      </c>
      <c r="I1206">
        <v>2</v>
      </c>
    </row>
    <row r="1207" spans="1:9">
      <c r="A1207">
        <v>2161472</v>
      </c>
      <c r="B1207" t="s">
        <v>9</v>
      </c>
      <c r="C1207" t="str">
        <f t="shared" si="68"/>
        <v>04771</v>
      </c>
      <c r="D1207" t="str">
        <f>""</f>
        <v/>
      </c>
      <c r="E1207">
        <v>2161516</v>
      </c>
      <c r="F1207" t="s">
        <v>9</v>
      </c>
      <c r="G1207" t="str">
        <f>"04859"</f>
        <v>04859</v>
      </c>
      <c r="H1207" t="str">
        <f>""</f>
        <v/>
      </c>
      <c r="I1207">
        <v>4</v>
      </c>
    </row>
    <row r="1208" spans="1:9">
      <c r="A1208">
        <v>2161472</v>
      </c>
      <c r="B1208" t="s">
        <v>9</v>
      </c>
      <c r="C1208" t="str">
        <f t="shared" si="68"/>
        <v>04771</v>
      </c>
      <c r="D1208" t="str">
        <f>""</f>
        <v/>
      </c>
      <c r="E1208">
        <v>2161637</v>
      </c>
      <c r="F1208" t="s">
        <v>9</v>
      </c>
      <c r="G1208" t="str">
        <f>"05054"</f>
        <v>05054</v>
      </c>
      <c r="H1208" t="str">
        <f>""</f>
        <v/>
      </c>
      <c r="I1208">
        <v>2</v>
      </c>
    </row>
    <row r="1209" spans="1:9">
      <c r="A1209">
        <v>2161472</v>
      </c>
      <c r="B1209" t="s">
        <v>9</v>
      </c>
      <c r="C1209" t="str">
        <f t="shared" si="68"/>
        <v>04771</v>
      </c>
      <c r="D1209" t="str">
        <f>""</f>
        <v/>
      </c>
      <c r="E1209">
        <v>2161775</v>
      </c>
      <c r="F1209" t="s">
        <v>9</v>
      </c>
      <c r="G1209" t="str">
        <f>"05267"</f>
        <v>05267</v>
      </c>
      <c r="H1209" t="str">
        <f>""</f>
        <v/>
      </c>
      <c r="I1209">
        <v>2</v>
      </c>
    </row>
    <row r="1210" spans="1:9">
      <c r="A1210">
        <v>2161472</v>
      </c>
      <c r="B1210" t="s">
        <v>9</v>
      </c>
      <c r="C1210" t="str">
        <f t="shared" si="68"/>
        <v>04771</v>
      </c>
      <c r="D1210" t="str">
        <f>""</f>
        <v/>
      </c>
      <c r="E1210">
        <v>2161776</v>
      </c>
      <c r="F1210" t="s">
        <v>9</v>
      </c>
      <c r="G1210" t="str">
        <f>"05268"</f>
        <v>05268</v>
      </c>
      <c r="H1210" t="str">
        <f>""</f>
        <v/>
      </c>
      <c r="I1210">
        <v>2</v>
      </c>
    </row>
    <row r="1211" spans="1:9">
      <c r="A1211">
        <v>2161484</v>
      </c>
      <c r="B1211" t="s">
        <v>9</v>
      </c>
      <c r="C1211" t="str">
        <f t="shared" ref="C1211:C1217" si="69">"04787"</f>
        <v>04787</v>
      </c>
      <c r="D1211" t="str">
        <f>""</f>
        <v/>
      </c>
      <c r="E1211">
        <v>2160563</v>
      </c>
      <c r="F1211" t="s">
        <v>9</v>
      </c>
      <c r="G1211" t="str">
        <f>"03204"</f>
        <v>03204</v>
      </c>
      <c r="H1211" t="str">
        <f>""</f>
        <v/>
      </c>
      <c r="I1211">
        <v>2</v>
      </c>
    </row>
    <row r="1212" spans="1:9">
      <c r="A1212">
        <v>2161484</v>
      </c>
      <c r="B1212" t="s">
        <v>9</v>
      </c>
      <c r="C1212" t="str">
        <f t="shared" si="69"/>
        <v>04787</v>
      </c>
      <c r="D1212" t="str">
        <f>""</f>
        <v/>
      </c>
      <c r="E1212">
        <v>2161127</v>
      </c>
      <c r="F1212" t="s">
        <v>9</v>
      </c>
      <c r="G1212" t="str">
        <f>"04187"</f>
        <v>04187</v>
      </c>
      <c r="H1212" t="str">
        <f>""</f>
        <v/>
      </c>
      <c r="I1212">
        <v>2</v>
      </c>
    </row>
    <row r="1213" spans="1:9">
      <c r="A1213">
        <v>2161484</v>
      </c>
      <c r="B1213" t="s">
        <v>9</v>
      </c>
      <c r="C1213" t="str">
        <f t="shared" si="69"/>
        <v>04787</v>
      </c>
      <c r="D1213" t="str">
        <f>""</f>
        <v/>
      </c>
      <c r="E1213">
        <v>2161485</v>
      </c>
      <c r="F1213" t="s">
        <v>9</v>
      </c>
      <c r="G1213" t="str">
        <f>"04788"</f>
        <v>04788</v>
      </c>
      <c r="H1213" t="str">
        <f>""</f>
        <v/>
      </c>
      <c r="I1213">
        <v>12</v>
      </c>
    </row>
    <row r="1214" spans="1:9">
      <c r="A1214">
        <v>2161484</v>
      </c>
      <c r="B1214" t="s">
        <v>9</v>
      </c>
      <c r="C1214" t="str">
        <f t="shared" si="69"/>
        <v>04787</v>
      </c>
      <c r="D1214" t="str">
        <f>""</f>
        <v/>
      </c>
      <c r="E1214">
        <v>2162488</v>
      </c>
      <c r="F1214" t="s">
        <v>9</v>
      </c>
      <c r="G1214" t="str">
        <f>"06533"</f>
        <v>06533</v>
      </c>
      <c r="H1214" t="str">
        <f>""</f>
        <v/>
      </c>
      <c r="I1214">
        <v>2</v>
      </c>
    </row>
    <row r="1215" spans="1:9">
      <c r="A1215">
        <v>2161484</v>
      </c>
      <c r="B1215" t="s">
        <v>9</v>
      </c>
      <c r="C1215" t="str">
        <f t="shared" si="69"/>
        <v>04787</v>
      </c>
      <c r="D1215" t="str">
        <f>""</f>
        <v/>
      </c>
      <c r="E1215">
        <v>2162696</v>
      </c>
      <c r="F1215" t="s">
        <v>9</v>
      </c>
      <c r="G1215" t="str">
        <f>"06862"</f>
        <v>06862</v>
      </c>
      <c r="H1215" t="str">
        <f>""</f>
        <v/>
      </c>
      <c r="I1215">
        <v>12</v>
      </c>
    </row>
    <row r="1216" spans="1:9">
      <c r="A1216">
        <v>2161484</v>
      </c>
      <c r="B1216" t="s">
        <v>9</v>
      </c>
      <c r="C1216" t="str">
        <f t="shared" si="69"/>
        <v>04787</v>
      </c>
      <c r="D1216" t="str">
        <f>""</f>
        <v/>
      </c>
      <c r="E1216">
        <v>2163146</v>
      </c>
      <c r="F1216" t="s">
        <v>9</v>
      </c>
      <c r="G1216" t="str">
        <f>"07631"</f>
        <v>07631</v>
      </c>
      <c r="H1216" t="str">
        <f>""</f>
        <v/>
      </c>
      <c r="I1216">
        <v>2</v>
      </c>
    </row>
    <row r="1217" spans="1:9">
      <c r="A1217">
        <v>2161484</v>
      </c>
      <c r="B1217" t="s">
        <v>9</v>
      </c>
      <c r="C1217" t="str">
        <f t="shared" si="69"/>
        <v>04787</v>
      </c>
      <c r="D1217" t="str">
        <f>""</f>
        <v/>
      </c>
      <c r="E1217">
        <v>2164371</v>
      </c>
      <c r="F1217" t="s">
        <v>9</v>
      </c>
      <c r="G1217" t="str">
        <f>"09510"</f>
        <v>09510</v>
      </c>
      <c r="H1217" t="str">
        <f>""</f>
        <v/>
      </c>
      <c r="I1217">
        <v>2</v>
      </c>
    </row>
    <row r="1218" spans="1:9">
      <c r="A1218">
        <v>2161488</v>
      </c>
      <c r="B1218" t="s">
        <v>9</v>
      </c>
      <c r="C1218" t="str">
        <f t="shared" ref="C1218:C1227" si="70">"04794"</f>
        <v>04794</v>
      </c>
      <c r="D1218" t="str">
        <f>""</f>
        <v/>
      </c>
      <c r="E1218">
        <v>2161085</v>
      </c>
      <c r="F1218" t="s">
        <v>9</v>
      </c>
      <c r="G1218" t="str">
        <f>"04118"</f>
        <v>04118</v>
      </c>
      <c r="H1218" t="str">
        <f>""</f>
        <v/>
      </c>
      <c r="I1218">
        <v>2</v>
      </c>
    </row>
    <row r="1219" spans="1:9">
      <c r="A1219">
        <v>2161488</v>
      </c>
      <c r="B1219" t="s">
        <v>9</v>
      </c>
      <c r="C1219" t="str">
        <f t="shared" si="70"/>
        <v>04794</v>
      </c>
      <c r="D1219" t="str">
        <f>""</f>
        <v/>
      </c>
      <c r="E1219">
        <v>2161086</v>
      </c>
      <c r="F1219" t="s">
        <v>9</v>
      </c>
      <c r="G1219" t="str">
        <f>"04120"</f>
        <v>04120</v>
      </c>
      <c r="H1219" t="str">
        <f>""</f>
        <v/>
      </c>
      <c r="I1219">
        <v>1</v>
      </c>
    </row>
    <row r="1220" spans="1:9">
      <c r="A1220">
        <v>2161488</v>
      </c>
      <c r="B1220" t="s">
        <v>9</v>
      </c>
      <c r="C1220" t="str">
        <f t="shared" si="70"/>
        <v>04794</v>
      </c>
      <c r="D1220" t="str">
        <f>""</f>
        <v/>
      </c>
      <c r="E1220">
        <v>2161481</v>
      </c>
      <c r="F1220" t="s">
        <v>9</v>
      </c>
      <c r="G1220" t="str">
        <f>"04784"</f>
        <v>04784</v>
      </c>
      <c r="H1220" t="str">
        <f>""</f>
        <v/>
      </c>
      <c r="I1220">
        <v>1</v>
      </c>
    </row>
    <row r="1221" spans="1:9">
      <c r="A1221">
        <v>2161488</v>
      </c>
      <c r="B1221" t="s">
        <v>9</v>
      </c>
      <c r="C1221" t="str">
        <f t="shared" si="70"/>
        <v>04794</v>
      </c>
      <c r="D1221" t="str">
        <f>""</f>
        <v/>
      </c>
      <c r="E1221">
        <v>2161486</v>
      </c>
      <c r="F1221" t="s">
        <v>9</v>
      </c>
      <c r="G1221" t="str">
        <f>"04789"</f>
        <v>04789</v>
      </c>
      <c r="H1221" t="str">
        <f>""</f>
        <v/>
      </c>
      <c r="I1221">
        <v>1</v>
      </c>
    </row>
    <row r="1222" spans="1:9">
      <c r="A1222">
        <v>2161488</v>
      </c>
      <c r="B1222" t="s">
        <v>9</v>
      </c>
      <c r="C1222" t="str">
        <f t="shared" si="70"/>
        <v>04794</v>
      </c>
      <c r="D1222" t="str">
        <f>""</f>
        <v/>
      </c>
      <c r="E1222">
        <v>2161487</v>
      </c>
      <c r="F1222" t="s">
        <v>9</v>
      </c>
      <c r="G1222" t="str">
        <f>"04793"</f>
        <v>04793</v>
      </c>
      <c r="H1222" t="str">
        <f>""</f>
        <v/>
      </c>
      <c r="I1222">
        <v>1</v>
      </c>
    </row>
    <row r="1223" spans="1:9">
      <c r="A1223">
        <v>2161488</v>
      </c>
      <c r="B1223" t="s">
        <v>9</v>
      </c>
      <c r="C1223" t="str">
        <f t="shared" si="70"/>
        <v>04794</v>
      </c>
      <c r="D1223" t="str">
        <f>""</f>
        <v/>
      </c>
      <c r="E1223">
        <v>2162089</v>
      </c>
      <c r="F1223" t="s">
        <v>9</v>
      </c>
      <c r="G1223" t="str">
        <f>"05840"</f>
        <v>05840</v>
      </c>
      <c r="H1223" t="str">
        <f>""</f>
        <v/>
      </c>
      <c r="I1223">
        <v>1</v>
      </c>
    </row>
    <row r="1224" spans="1:9">
      <c r="A1224">
        <v>2161488</v>
      </c>
      <c r="B1224" t="s">
        <v>9</v>
      </c>
      <c r="C1224" t="str">
        <f t="shared" si="70"/>
        <v>04794</v>
      </c>
      <c r="D1224" t="str">
        <f>""</f>
        <v/>
      </c>
      <c r="E1224">
        <v>2162736</v>
      </c>
      <c r="F1224" t="s">
        <v>9</v>
      </c>
      <c r="G1224" t="str">
        <f>"06915"</f>
        <v>06915</v>
      </c>
      <c r="H1224" t="str">
        <f>""</f>
        <v/>
      </c>
      <c r="I1224">
        <v>1</v>
      </c>
    </row>
    <row r="1225" spans="1:9">
      <c r="A1225">
        <v>2161488</v>
      </c>
      <c r="B1225" t="s">
        <v>9</v>
      </c>
      <c r="C1225" t="str">
        <f t="shared" si="70"/>
        <v>04794</v>
      </c>
      <c r="D1225" t="str">
        <f>""</f>
        <v/>
      </c>
      <c r="E1225">
        <v>2163081</v>
      </c>
      <c r="F1225" t="s">
        <v>9</v>
      </c>
      <c r="G1225" t="str">
        <f>"07536"</f>
        <v>07536</v>
      </c>
      <c r="H1225" t="str">
        <f>""</f>
        <v/>
      </c>
      <c r="I1225">
        <v>1</v>
      </c>
    </row>
    <row r="1226" spans="1:9">
      <c r="A1226">
        <v>2161488</v>
      </c>
      <c r="B1226" t="s">
        <v>9</v>
      </c>
      <c r="C1226" t="str">
        <f t="shared" si="70"/>
        <v>04794</v>
      </c>
      <c r="D1226" t="str">
        <f>""</f>
        <v/>
      </c>
      <c r="E1226">
        <v>2170727</v>
      </c>
      <c r="F1226" t="s">
        <v>9</v>
      </c>
      <c r="G1226" t="str">
        <f>"19159"</f>
        <v>19159</v>
      </c>
      <c r="H1226" t="str">
        <f>""</f>
        <v/>
      </c>
      <c r="I1226">
        <v>1</v>
      </c>
    </row>
    <row r="1227" spans="1:9">
      <c r="A1227">
        <v>2161488</v>
      </c>
      <c r="B1227" t="s">
        <v>9</v>
      </c>
      <c r="C1227" t="str">
        <f t="shared" si="70"/>
        <v>04794</v>
      </c>
      <c r="D1227" t="str">
        <f>""</f>
        <v/>
      </c>
      <c r="E1227">
        <v>2186884</v>
      </c>
      <c r="F1227" t="s">
        <v>9</v>
      </c>
      <c r="G1227" t="str">
        <f>"38761"</f>
        <v>38761</v>
      </c>
      <c r="H1227" t="str">
        <f>""</f>
        <v/>
      </c>
      <c r="I1227">
        <v>1</v>
      </c>
    </row>
    <row r="1228" spans="1:9">
      <c r="A1228">
        <v>2161491</v>
      </c>
      <c r="B1228" t="s">
        <v>9</v>
      </c>
      <c r="C1228" t="str">
        <f>"04799"</f>
        <v>04799</v>
      </c>
      <c r="D1228" t="str">
        <f>""</f>
        <v/>
      </c>
      <c r="E1228">
        <v>2160396</v>
      </c>
      <c r="F1228" t="s">
        <v>9</v>
      </c>
      <c r="G1228" t="str">
        <f>"02877"</f>
        <v>02877</v>
      </c>
      <c r="H1228" t="str">
        <f>""</f>
        <v/>
      </c>
      <c r="I1228">
        <v>1</v>
      </c>
    </row>
    <row r="1229" spans="1:9">
      <c r="A1229">
        <v>2161491</v>
      </c>
      <c r="B1229" t="s">
        <v>9</v>
      </c>
      <c r="C1229" t="str">
        <f>"04799"</f>
        <v>04799</v>
      </c>
      <c r="D1229" t="str">
        <f>""</f>
        <v/>
      </c>
      <c r="E1229">
        <v>2160595</v>
      </c>
      <c r="F1229" t="s">
        <v>9</v>
      </c>
      <c r="G1229" t="str">
        <f>"03273"</f>
        <v>03273</v>
      </c>
      <c r="H1229" t="str">
        <f>""</f>
        <v/>
      </c>
      <c r="I1229">
        <v>2</v>
      </c>
    </row>
    <row r="1230" spans="1:9">
      <c r="A1230">
        <v>2161491</v>
      </c>
      <c r="B1230" t="s">
        <v>9</v>
      </c>
      <c r="C1230" t="str">
        <f>"04799"</f>
        <v>04799</v>
      </c>
      <c r="D1230" t="str">
        <f>""</f>
        <v/>
      </c>
      <c r="E1230">
        <v>2161495</v>
      </c>
      <c r="F1230" t="s">
        <v>9</v>
      </c>
      <c r="G1230" t="str">
        <f>"04815"</f>
        <v>04815</v>
      </c>
      <c r="H1230" t="str">
        <f>""</f>
        <v/>
      </c>
      <c r="I1230">
        <v>1</v>
      </c>
    </row>
    <row r="1231" spans="1:9">
      <c r="A1231">
        <v>2161503</v>
      </c>
      <c r="B1231" t="s">
        <v>9</v>
      </c>
      <c r="C1231" t="str">
        <f>"04838"</f>
        <v>04838</v>
      </c>
      <c r="D1231" t="str">
        <f>""</f>
        <v/>
      </c>
      <c r="E1231">
        <v>2160396</v>
      </c>
      <c r="F1231" t="s">
        <v>9</v>
      </c>
      <c r="G1231" t="str">
        <f>"02877"</f>
        <v>02877</v>
      </c>
      <c r="H1231" t="str">
        <f>""</f>
        <v/>
      </c>
      <c r="I1231">
        <v>1</v>
      </c>
    </row>
    <row r="1232" spans="1:9">
      <c r="A1232">
        <v>2161503</v>
      </c>
      <c r="B1232" t="s">
        <v>9</v>
      </c>
      <c r="C1232" t="str">
        <f>"04838"</f>
        <v>04838</v>
      </c>
      <c r="D1232" t="str">
        <f>""</f>
        <v/>
      </c>
      <c r="E1232">
        <v>2161512</v>
      </c>
      <c r="F1232" t="s">
        <v>9</v>
      </c>
      <c r="G1232" t="str">
        <f>"04852"</f>
        <v>04852</v>
      </c>
      <c r="H1232" t="str">
        <f>""</f>
        <v/>
      </c>
      <c r="I1232">
        <v>1</v>
      </c>
    </row>
    <row r="1233" spans="1:9">
      <c r="A1233">
        <v>2161503</v>
      </c>
      <c r="B1233" t="s">
        <v>9</v>
      </c>
      <c r="C1233" t="str">
        <f>"04838"</f>
        <v>04838</v>
      </c>
      <c r="D1233" t="str">
        <f>""</f>
        <v/>
      </c>
      <c r="E1233">
        <v>2161513</v>
      </c>
      <c r="F1233" t="s">
        <v>9</v>
      </c>
      <c r="G1233" t="str">
        <f>"04853"</f>
        <v>04853</v>
      </c>
      <c r="H1233" t="str">
        <f>""</f>
        <v/>
      </c>
      <c r="I1233">
        <v>2</v>
      </c>
    </row>
    <row r="1234" spans="1:9">
      <c r="A1234">
        <v>2161527</v>
      </c>
      <c r="B1234" t="s">
        <v>9</v>
      </c>
      <c r="C1234" t="str">
        <f>"04886"</f>
        <v>04886</v>
      </c>
      <c r="D1234" t="str">
        <f>""</f>
        <v/>
      </c>
      <c r="E1234">
        <v>2161621</v>
      </c>
      <c r="F1234" t="s">
        <v>9</v>
      </c>
      <c r="G1234" t="str">
        <f>"05029"</f>
        <v>05029</v>
      </c>
      <c r="H1234" t="str">
        <f>""</f>
        <v/>
      </c>
      <c r="I1234">
        <v>1</v>
      </c>
    </row>
    <row r="1235" spans="1:9">
      <c r="A1235">
        <v>2161527</v>
      </c>
      <c r="B1235" t="s">
        <v>9</v>
      </c>
      <c r="C1235" t="str">
        <f>"04886"</f>
        <v>04886</v>
      </c>
      <c r="D1235" t="str">
        <f>""</f>
        <v/>
      </c>
      <c r="E1235">
        <v>2163582</v>
      </c>
      <c r="F1235" t="s">
        <v>9</v>
      </c>
      <c r="G1235" t="str">
        <f>"08364"</f>
        <v>08364</v>
      </c>
      <c r="H1235" t="str">
        <f>""</f>
        <v/>
      </c>
      <c r="I1235">
        <v>10</v>
      </c>
    </row>
    <row r="1236" spans="1:9">
      <c r="A1236">
        <v>2161545</v>
      </c>
      <c r="B1236" t="s">
        <v>9</v>
      </c>
      <c r="C1236" t="str">
        <f t="shared" ref="C1236:C1241" si="71">"04928"</f>
        <v>04928</v>
      </c>
      <c r="D1236" t="str">
        <f>""</f>
        <v/>
      </c>
      <c r="E1236">
        <v>2167401</v>
      </c>
      <c r="F1236" t="s">
        <v>9</v>
      </c>
      <c r="G1236" t="str">
        <f>"14452"</f>
        <v>14452</v>
      </c>
      <c r="H1236" t="str">
        <f>""</f>
        <v/>
      </c>
      <c r="I1236">
        <v>1</v>
      </c>
    </row>
    <row r="1237" spans="1:9">
      <c r="A1237">
        <v>2161545</v>
      </c>
      <c r="B1237" t="s">
        <v>9</v>
      </c>
      <c r="C1237" t="str">
        <f t="shared" si="71"/>
        <v>04928</v>
      </c>
      <c r="D1237" t="str">
        <f>""</f>
        <v/>
      </c>
      <c r="E1237">
        <v>2167402</v>
      </c>
      <c r="F1237" t="s">
        <v>9</v>
      </c>
      <c r="G1237" t="str">
        <f>"14455"</f>
        <v>14455</v>
      </c>
      <c r="H1237" t="str">
        <f>""</f>
        <v/>
      </c>
      <c r="I1237">
        <v>1</v>
      </c>
    </row>
    <row r="1238" spans="1:9">
      <c r="A1238">
        <v>2161545</v>
      </c>
      <c r="B1238" t="s">
        <v>9</v>
      </c>
      <c r="C1238" t="str">
        <f t="shared" si="71"/>
        <v>04928</v>
      </c>
      <c r="D1238" t="str">
        <f>""</f>
        <v/>
      </c>
      <c r="E1238">
        <v>2167403</v>
      </c>
      <c r="F1238" t="s">
        <v>9</v>
      </c>
      <c r="G1238" t="str">
        <f>"14456"</f>
        <v>14456</v>
      </c>
      <c r="H1238" t="str">
        <f>""</f>
        <v/>
      </c>
      <c r="I1238">
        <v>1</v>
      </c>
    </row>
    <row r="1239" spans="1:9">
      <c r="A1239">
        <v>2161545</v>
      </c>
      <c r="B1239" t="s">
        <v>9</v>
      </c>
      <c r="C1239" t="str">
        <f t="shared" si="71"/>
        <v>04928</v>
      </c>
      <c r="D1239" t="str">
        <f>""</f>
        <v/>
      </c>
      <c r="E1239">
        <v>2167404</v>
      </c>
      <c r="F1239" t="s">
        <v>9</v>
      </c>
      <c r="G1239" t="str">
        <f>"14457"</f>
        <v>14457</v>
      </c>
      <c r="H1239" t="str">
        <f>""</f>
        <v/>
      </c>
      <c r="I1239">
        <v>1</v>
      </c>
    </row>
    <row r="1240" spans="1:9">
      <c r="A1240">
        <v>2161545</v>
      </c>
      <c r="B1240" t="s">
        <v>9</v>
      </c>
      <c r="C1240" t="str">
        <f t="shared" si="71"/>
        <v>04928</v>
      </c>
      <c r="D1240" t="str">
        <f>""</f>
        <v/>
      </c>
      <c r="E1240">
        <v>2167405</v>
      </c>
      <c r="F1240" t="s">
        <v>9</v>
      </c>
      <c r="G1240" t="str">
        <f>"14458"</f>
        <v>14458</v>
      </c>
      <c r="H1240" t="str">
        <f>""</f>
        <v/>
      </c>
      <c r="I1240">
        <v>1</v>
      </c>
    </row>
    <row r="1241" spans="1:9">
      <c r="A1241">
        <v>2161545</v>
      </c>
      <c r="B1241" t="s">
        <v>9</v>
      </c>
      <c r="C1241" t="str">
        <f t="shared" si="71"/>
        <v>04928</v>
      </c>
      <c r="D1241" t="str">
        <f>""</f>
        <v/>
      </c>
      <c r="E1241">
        <v>2167418</v>
      </c>
      <c r="F1241" t="s">
        <v>9</v>
      </c>
      <c r="G1241" t="str">
        <f>"14471"</f>
        <v>14471</v>
      </c>
      <c r="H1241" t="str">
        <f>""</f>
        <v/>
      </c>
      <c r="I1241">
        <v>1</v>
      </c>
    </row>
    <row r="1242" spans="1:9">
      <c r="A1242">
        <v>2161557</v>
      </c>
      <c r="B1242" t="s">
        <v>9</v>
      </c>
      <c r="C1242" t="str">
        <f t="shared" ref="C1242:C1247" si="72">"04945"</f>
        <v>04945</v>
      </c>
      <c r="D1242" t="str">
        <f>""</f>
        <v/>
      </c>
      <c r="E1242">
        <v>2159149</v>
      </c>
      <c r="F1242" t="s">
        <v>9</v>
      </c>
      <c r="G1242" t="str">
        <f>"01074"</f>
        <v>01074</v>
      </c>
      <c r="H1242" t="str">
        <f>""</f>
        <v/>
      </c>
      <c r="I1242">
        <v>8</v>
      </c>
    </row>
    <row r="1243" spans="1:9">
      <c r="A1243">
        <v>2161557</v>
      </c>
      <c r="B1243" t="s">
        <v>9</v>
      </c>
      <c r="C1243" t="str">
        <f t="shared" si="72"/>
        <v>04945</v>
      </c>
      <c r="D1243" t="str">
        <f>""</f>
        <v/>
      </c>
      <c r="E1243">
        <v>2159151</v>
      </c>
      <c r="F1243" t="s">
        <v>9</v>
      </c>
      <c r="G1243" t="str">
        <f>"01076"</f>
        <v>01076</v>
      </c>
      <c r="H1243" t="str">
        <f>""</f>
        <v/>
      </c>
      <c r="I1243">
        <v>2</v>
      </c>
    </row>
    <row r="1244" spans="1:9">
      <c r="A1244">
        <v>2161557</v>
      </c>
      <c r="B1244" t="s">
        <v>9</v>
      </c>
      <c r="C1244" t="str">
        <f t="shared" si="72"/>
        <v>04945</v>
      </c>
      <c r="D1244" t="str">
        <f>""</f>
        <v/>
      </c>
      <c r="E1244">
        <v>2161516</v>
      </c>
      <c r="F1244" t="s">
        <v>9</v>
      </c>
      <c r="G1244" t="str">
        <f>"04859"</f>
        <v>04859</v>
      </c>
      <c r="H1244" t="str">
        <f>""</f>
        <v/>
      </c>
      <c r="I1244">
        <v>8</v>
      </c>
    </row>
    <row r="1245" spans="1:9">
      <c r="A1245">
        <v>2161557</v>
      </c>
      <c r="B1245" t="s">
        <v>9</v>
      </c>
      <c r="C1245" t="str">
        <f t="shared" si="72"/>
        <v>04945</v>
      </c>
      <c r="D1245" t="str">
        <f>""</f>
        <v/>
      </c>
      <c r="E1245">
        <v>2161567</v>
      </c>
      <c r="F1245" t="s">
        <v>9</v>
      </c>
      <c r="G1245" t="str">
        <f>"04956"</f>
        <v>04956</v>
      </c>
      <c r="H1245" t="str">
        <f>""</f>
        <v/>
      </c>
      <c r="I1245">
        <v>2</v>
      </c>
    </row>
    <row r="1246" spans="1:9">
      <c r="A1246">
        <v>2161557</v>
      </c>
      <c r="B1246" t="s">
        <v>9</v>
      </c>
      <c r="C1246" t="str">
        <f t="shared" si="72"/>
        <v>04945</v>
      </c>
      <c r="D1246" t="str">
        <f>""</f>
        <v/>
      </c>
      <c r="E1246">
        <v>2161577</v>
      </c>
      <c r="F1246" t="s">
        <v>9</v>
      </c>
      <c r="G1246" t="str">
        <f>"04976"</f>
        <v>04976</v>
      </c>
      <c r="H1246" t="str">
        <f>""</f>
        <v/>
      </c>
      <c r="I1246">
        <v>2</v>
      </c>
    </row>
    <row r="1247" spans="1:9">
      <c r="A1247">
        <v>2161557</v>
      </c>
      <c r="B1247" t="s">
        <v>9</v>
      </c>
      <c r="C1247" t="str">
        <f t="shared" si="72"/>
        <v>04945</v>
      </c>
      <c r="D1247" t="str">
        <f>""</f>
        <v/>
      </c>
      <c r="E1247">
        <v>2161581</v>
      </c>
      <c r="F1247" t="s">
        <v>9</v>
      </c>
      <c r="G1247" t="str">
        <f>"04980"</f>
        <v>04980</v>
      </c>
      <c r="H1247" t="str">
        <f>""</f>
        <v/>
      </c>
      <c r="I1247">
        <v>2</v>
      </c>
    </row>
    <row r="1248" spans="1:9">
      <c r="A1248">
        <v>2161591</v>
      </c>
      <c r="B1248" t="s">
        <v>9</v>
      </c>
      <c r="C1248" t="str">
        <f>"04995"</f>
        <v>04995</v>
      </c>
      <c r="D1248" t="str">
        <f>""</f>
        <v/>
      </c>
      <c r="E1248">
        <v>2161582</v>
      </c>
      <c r="F1248" t="s">
        <v>9</v>
      </c>
      <c r="G1248" t="str">
        <f>"04981"</f>
        <v>04981</v>
      </c>
      <c r="H1248" t="str">
        <f>""</f>
        <v/>
      </c>
      <c r="I1248">
        <v>4</v>
      </c>
    </row>
    <row r="1249" spans="1:9">
      <c r="A1249">
        <v>2161591</v>
      </c>
      <c r="B1249" t="s">
        <v>9</v>
      </c>
      <c r="C1249" t="str">
        <f>"04995"</f>
        <v>04995</v>
      </c>
      <c r="D1249" t="str">
        <f>""</f>
        <v/>
      </c>
      <c r="E1249">
        <v>2161583</v>
      </c>
      <c r="F1249" t="s">
        <v>9</v>
      </c>
      <c r="G1249" t="str">
        <f>"04982"</f>
        <v>04982</v>
      </c>
      <c r="H1249" t="str">
        <f>""</f>
        <v/>
      </c>
      <c r="I1249">
        <v>2</v>
      </c>
    </row>
    <row r="1250" spans="1:9">
      <c r="A1250">
        <v>2161591</v>
      </c>
      <c r="B1250" t="s">
        <v>9</v>
      </c>
      <c r="C1250" t="str">
        <f>"04995"</f>
        <v>04995</v>
      </c>
      <c r="D1250" t="str">
        <f>""</f>
        <v/>
      </c>
      <c r="E1250">
        <v>2171978</v>
      </c>
      <c r="F1250" t="s">
        <v>9</v>
      </c>
      <c r="G1250" t="str">
        <f>"21055"</f>
        <v>21055</v>
      </c>
      <c r="H1250" t="str">
        <f>""</f>
        <v/>
      </c>
      <c r="I1250">
        <v>2</v>
      </c>
    </row>
    <row r="1251" spans="1:9">
      <c r="A1251">
        <v>2161592</v>
      </c>
      <c r="B1251" t="s">
        <v>9</v>
      </c>
      <c r="C1251" t="str">
        <f>"04996"</f>
        <v>04996</v>
      </c>
      <c r="D1251" t="str">
        <f>""</f>
        <v/>
      </c>
      <c r="E1251">
        <v>2161576</v>
      </c>
      <c r="F1251" t="s">
        <v>9</v>
      </c>
      <c r="G1251" t="str">
        <f>"04972"</f>
        <v>04972</v>
      </c>
      <c r="H1251" t="str">
        <f>""</f>
        <v/>
      </c>
      <c r="I1251">
        <v>2</v>
      </c>
    </row>
    <row r="1252" spans="1:9">
      <c r="A1252">
        <v>2161592</v>
      </c>
      <c r="B1252" t="s">
        <v>9</v>
      </c>
      <c r="C1252" t="str">
        <f>"04996"</f>
        <v>04996</v>
      </c>
      <c r="D1252" t="str">
        <f>""</f>
        <v/>
      </c>
      <c r="E1252">
        <v>2161578</v>
      </c>
      <c r="F1252" t="s">
        <v>9</v>
      </c>
      <c r="G1252" t="str">
        <f>"04977"</f>
        <v>04977</v>
      </c>
      <c r="H1252" t="str">
        <f>""</f>
        <v/>
      </c>
      <c r="I1252">
        <v>2</v>
      </c>
    </row>
    <row r="1253" spans="1:9">
      <c r="A1253">
        <v>2161592</v>
      </c>
      <c r="B1253" t="s">
        <v>9</v>
      </c>
      <c r="C1253" t="str">
        <f>"04996"</f>
        <v>04996</v>
      </c>
      <c r="D1253" t="str">
        <f>""</f>
        <v/>
      </c>
      <c r="E1253">
        <v>2161579</v>
      </c>
      <c r="F1253" t="s">
        <v>9</v>
      </c>
      <c r="G1253" t="str">
        <f>"04978"</f>
        <v>04978</v>
      </c>
      <c r="H1253" t="str">
        <f>""</f>
        <v/>
      </c>
      <c r="I1253">
        <v>2</v>
      </c>
    </row>
    <row r="1254" spans="1:9">
      <c r="A1254">
        <v>2161592</v>
      </c>
      <c r="B1254" t="s">
        <v>9</v>
      </c>
      <c r="C1254" t="str">
        <f>"04996"</f>
        <v>04996</v>
      </c>
      <c r="D1254" t="str">
        <f>""</f>
        <v/>
      </c>
      <c r="E1254">
        <v>2161580</v>
      </c>
      <c r="F1254" t="s">
        <v>9</v>
      </c>
      <c r="G1254" t="str">
        <f>"04979"</f>
        <v>04979</v>
      </c>
      <c r="H1254" t="str">
        <f>""</f>
        <v/>
      </c>
      <c r="I1254">
        <v>2</v>
      </c>
    </row>
    <row r="1255" spans="1:9">
      <c r="A1255">
        <v>2161598</v>
      </c>
      <c r="B1255" t="s">
        <v>9</v>
      </c>
      <c r="C1255" t="str">
        <f>"05002"</f>
        <v>05002</v>
      </c>
      <c r="D1255" t="str">
        <f>""</f>
        <v/>
      </c>
      <c r="E1255">
        <v>2161575</v>
      </c>
      <c r="F1255" t="s">
        <v>9</v>
      </c>
      <c r="G1255" t="str">
        <f>"04971"</f>
        <v>04971</v>
      </c>
      <c r="H1255" t="str">
        <f>""</f>
        <v/>
      </c>
      <c r="I1255">
        <v>2</v>
      </c>
    </row>
    <row r="1256" spans="1:9">
      <c r="A1256">
        <v>2161598</v>
      </c>
      <c r="B1256" t="s">
        <v>9</v>
      </c>
      <c r="C1256" t="str">
        <f>"05002"</f>
        <v>05002</v>
      </c>
      <c r="D1256" t="str">
        <f>""</f>
        <v/>
      </c>
      <c r="E1256">
        <v>2161576</v>
      </c>
      <c r="F1256" t="s">
        <v>9</v>
      </c>
      <c r="G1256" t="str">
        <f>"04972"</f>
        <v>04972</v>
      </c>
      <c r="H1256" t="str">
        <f>""</f>
        <v/>
      </c>
      <c r="I1256">
        <v>2</v>
      </c>
    </row>
    <row r="1257" spans="1:9">
      <c r="A1257">
        <v>2161598</v>
      </c>
      <c r="B1257" t="s">
        <v>9</v>
      </c>
      <c r="C1257" t="str">
        <f>"05002"</f>
        <v>05002</v>
      </c>
      <c r="D1257" t="str">
        <f>""</f>
        <v/>
      </c>
      <c r="E1257">
        <v>2161599</v>
      </c>
      <c r="F1257" t="s">
        <v>9</v>
      </c>
      <c r="G1257" t="str">
        <f>"05003"</f>
        <v>05003</v>
      </c>
      <c r="H1257" t="str">
        <f>""</f>
        <v/>
      </c>
      <c r="I1257">
        <v>2</v>
      </c>
    </row>
    <row r="1258" spans="1:9">
      <c r="A1258">
        <v>2161598</v>
      </c>
      <c r="B1258" t="s">
        <v>9</v>
      </c>
      <c r="C1258" t="str">
        <f>"05002"</f>
        <v>05002</v>
      </c>
      <c r="D1258" t="str">
        <f>""</f>
        <v/>
      </c>
      <c r="E1258">
        <v>2164857</v>
      </c>
      <c r="F1258" t="s">
        <v>9</v>
      </c>
      <c r="G1258" t="str">
        <f>"10247"</f>
        <v>10247</v>
      </c>
      <c r="H1258" t="str">
        <f>""</f>
        <v/>
      </c>
      <c r="I1258">
        <v>4</v>
      </c>
    </row>
    <row r="1259" spans="1:9">
      <c r="A1259">
        <v>2161598</v>
      </c>
      <c r="B1259" t="s">
        <v>9</v>
      </c>
      <c r="C1259" t="str">
        <f>"05002"</f>
        <v>05002</v>
      </c>
      <c r="D1259" t="str">
        <f>""</f>
        <v/>
      </c>
      <c r="E1259">
        <v>2170343</v>
      </c>
      <c r="F1259" t="s">
        <v>9</v>
      </c>
      <c r="G1259" t="str">
        <f>"18690"</f>
        <v>18690</v>
      </c>
      <c r="H1259" t="str">
        <f>""</f>
        <v/>
      </c>
      <c r="I1259">
        <v>4</v>
      </c>
    </row>
    <row r="1260" spans="1:9">
      <c r="A1260">
        <v>2161611</v>
      </c>
      <c r="B1260" t="s">
        <v>9</v>
      </c>
      <c r="C1260" t="str">
        <f t="shared" ref="C1260:C1271" si="73">"05016"</f>
        <v>05016</v>
      </c>
      <c r="D1260" t="str">
        <f>""</f>
        <v/>
      </c>
      <c r="E1260">
        <v>2165049</v>
      </c>
      <c r="F1260" t="s">
        <v>9</v>
      </c>
      <c r="G1260" t="str">
        <f>"10503"</f>
        <v>10503</v>
      </c>
      <c r="H1260" t="str">
        <f>""</f>
        <v/>
      </c>
      <c r="I1260">
        <v>1</v>
      </c>
    </row>
    <row r="1261" spans="1:9">
      <c r="A1261">
        <v>2161611</v>
      </c>
      <c r="B1261" t="s">
        <v>9</v>
      </c>
      <c r="C1261" t="str">
        <f t="shared" si="73"/>
        <v>05016</v>
      </c>
      <c r="D1261" t="str">
        <f>""</f>
        <v/>
      </c>
      <c r="E1261">
        <v>2167402</v>
      </c>
      <c r="F1261" t="s">
        <v>9</v>
      </c>
      <c r="G1261" t="str">
        <f>"14455"</f>
        <v>14455</v>
      </c>
      <c r="H1261" t="str">
        <f>""</f>
        <v/>
      </c>
      <c r="I1261">
        <v>1</v>
      </c>
    </row>
    <row r="1262" spans="1:9">
      <c r="A1262">
        <v>2161611</v>
      </c>
      <c r="B1262" t="s">
        <v>9</v>
      </c>
      <c r="C1262" t="str">
        <f t="shared" si="73"/>
        <v>05016</v>
      </c>
      <c r="D1262" t="str">
        <f>""</f>
        <v/>
      </c>
      <c r="E1262">
        <v>2167404</v>
      </c>
      <c r="F1262" t="s">
        <v>9</v>
      </c>
      <c r="G1262" t="str">
        <f>"14457"</f>
        <v>14457</v>
      </c>
      <c r="H1262" t="str">
        <f>""</f>
        <v/>
      </c>
      <c r="I1262">
        <v>1</v>
      </c>
    </row>
    <row r="1263" spans="1:9">
      <c r="A1263">
        <v>2161611</v>
      </c>
      <c r="B1263" t="s">
        <v>9</v>
      </c>
      <c r="C1263" t="str">
        <f t="shared" si="73"/>
        <v>05016</v>
      </c>
      <c r="D1263" t="str">
        <f>""</f>
        <v/>
      </c>
      <c r="E1263">
        <v>2167416</v>
      </c>
      <c r="F1263" t="s">
        <v>9</v>
      </c>
      <c r="G1263" t="str">
        <f>"14469"</f>
        <v>14469</v>
      </c>
      <c r="H1263" t="str">
        <f>""</f>
        <v/>
      </c>
      <c r="I1263">
        <v>1</v>
      </c>
    </row>
    <row r="1264" spans="1:9">
      <c r="A1264">
        <v>2161611</v>
      </c>
      <c r="B1264" t="s">
        <v>9</v>
      </c>
      <c r="C1264" t="str">
        <f t="shared" si="73"/>
        <v>05016</v>
      </c>
      <c r="D1264" t="str">
        <f>""</f>
        <v/>
      </c>
      <c r="E1264">
        <v>2167417</v>
      </c>
      <c r="F1264" t="s">
        <v>9</v>
      </c>
      <c r="G1264" t="str">
        <f>"14470"</f>
        <v>14470</v>
      </c>
      <c r="H1264" t="str">
        <f>""</f>
        <v/>
      </c>
      <c r="I1264">
        <v>1</v>
      </c>
    </row>
    <row r="1265" spans="1:9">
      <c r="A1265">
        <v>2161611</v>
      </c>
      <c r="B1265" t="s">
        <v>9</v>
      </c>
      <c r="C1265" t="str">
        <f t="shared" si="73"/>
        <v>05016</v>
      </c>
      <c r="D1265" t="str">
        <f>""</f>
        <v/>
      </c>
      <c r="E1265">
        <v>2167418</v>
      </c>
      <c r="F1265" t="s">
        <v>9</v>
      </c>
      <c r="G1265" t="str">
        <f>"14471"</f>
        <v>14471</v>
      </c>
      <c r="H1265" t="str">
        <f>""</f>
        <v/>
      </c>
      <c r="I1265">
        <v>1</v>
      </c>
    </row>
    <row r="1266" spans="1:9">
      <c r="A1266">
        <v>2161611</v>
      </c>
      <c r="B1266" t="s">
        <v>9</v>
      </c>
      <c r="C1266" t="str">
        <f t="shared" si="73"/>
        <v>05016</v>
      </c>
      <c r="D1266" t="str">
        <f>""</f>
        <v/>
      </c>
      <c r="E1266">
        <v>2167419</v>
      </c>
      <c r="F1266" t="s">
        <v>9</v>
      </c>
      <c r="G1266" t="str">
        <f>"14472"</f>
        <v>14472</v>
      </c>
      <c r="H1266" t="str">
        <f>""</f>
        <v/>
      </c>
      <c r="I1266">
        <v>1</v>
      </c>
    </row>
    <row r="1267" spans="1:9">
      <c r="A1267">
        <v>2161611</v>
      </c>
      <c r="B1267" t="s">
        <v>9</v>
      </c>
      <c r="C1267" t="str">
        <f t="shared" si="73"/>
        <v>05016</v>
      </c>
      <c r="D1267" t="str">
        <f>""</f>
        <v/>
      </c>
      <c r="E1267">
        <v>2167420</v>
      </c>
      <c r="F1267" t="s">
        <v>9</v>
      </c>
      <c r="G1267" t="str">
        <f>"14473"</f>
        <v>14473</v>
      </c>
      <c r="H1267" t="str">
        <f>""</f>
        <v/>
      </c>
      <c r="I1267">
        <v>1</v>
      </c>
    </row>
    <row r="1268" spans="1:9">
      <c r="A1268">
        <v>2161611</v>
      </c>
      <c r="B1268" t="s">
        <v>9</v>
      </c>
      <c r="C1268" t="str">
        <f t="shared" si="73"/>
        <v>05016</v>
      </c>
      <c r="D1268" t="str">
        <f>""</f>
        <v/>
      </c>
      <c r="E1268">
        <v>2167421</v>
      </c>
      <c r="F1268" t="s">
        <v>9</v>
      </c>
      <c r="G1268" t="str">
        <f>"14474"</f>
        <v>14474</v>
      </c>
      <c r="H1268" t="str">
        <f>""</f>
        <v/>
      </c>
      <c r="I1268">
        <v>1</v>
      </c>
    </row>
    <row r="1269" spans="1:9">
      <c r="A1269">
        <v>2161611</v>
      </c>
      <c r="B1269" t="s">
        <v>9</v>
      </c>
      <c r="C1269" t="str">
        <f t="shared" si="73"/>
        <v>05016</v>
      </c>
      <c r="D1269" t="str">
        <f>""</f>
        <v/>
      </c>
      <c r="E1269">
        <v>2167422</v>
      </c>
      <c r="F1269" t="s">
        <v>9</v>
      </c>
      <c r="G1269" t="str">
        <f>"14475"</f>
        <v>14475</v>
      </c>
      <c r="H1269" t="str">
        <f>""</f>
        <v/>
      </c>
      <c r="I1269">
        <v>1</v>
      </c>
    </row>
    <row r="1270" spans="1:9">
      <c r="A1270">
        <v>2161611</v>
      </c>
      <c r="B1270" t="s">
        <v>9</v>
      </c>
      <c r="C1270" t="str">
        <f t="shared" si="73"/>
        <v>05016</v>
      </c>
      <c r="D1270" t="str">
        <f>""</f>
        <v/>
      </c>
      <c r="E1270">
        <v>2167423</v>
      </c>
      <c r="F1270" t="s">
        <v>9</v>
      </c>
      <c r="G1270" t="str">
        <f>"14476"</f>
        <v>14476</v>
      </c>
      <c r="H1270" t="str">
        <f>""</f>
        <v/>
      </c>
      <c r="I1270">
        <v>1</v>
      </c>
    </row>
    <row r="1271" spans="1:9">
      <c r="A1271">
        <v>2161611</v>
      </c>
      <c r="B1271" t="s">
        <v>9</v>
      </c>
      <c r="C1271" t="str">
        <f t="shared" si="73"/>
        <v>05016</v>
      </c>
      <c r="D1271" t="str">
        <f>""</f>
        <v/>
      </c>
      <c r="E1271">
        <v>2167424</v>
      </c>
      <c r="F1271" t="s">
        <v>9</v>
      </c>
      <c r="G1271" t="str">
        <f>"14477"</f>
        <v>14477</v>
      </c>
      <c r="H1271" t="str">
        <f>""</f>
        <v/>
      </c>
      <c r="I1271">
        <v>1</v>
      </c>
    </row>
    <row r="1272" spans="1:9">
      <c r="A1272">
        <v>2161658</v>
      </c>
      <c r="B1272" t="s">
        <v>9</v>
      </c>
      <c r="C1272" t="str">
        <f t="shared" ref="C1272:C1280" si="74">"05092"</f>
        <v>05092</v>
      </c>
      <c r="D1272" t="str">
        <f>""</f>
        <v/>
      </c>
      <c r="E1272">
        <v>2159167</v>
      </c>
      <c r="F1272" t="s">
        <v>9</v>
      </c>
      <c r="G1272" t="str">
        <f>"01096"</f>
        <v>01096</v>
      </c>
      <c r="H1272" t="str">
        <f>""</f>
        <v/>
      </c>
      <c r="I1272">
        <v>1</v>
      </c>
    </row>
    <row r="1273" spans="1:9">
      <c r="A1273">
        <v>2161658</v>
      </c>
      <c r="B1273" t="s">
        <v>9</v>
      </c>
      <c r="C1273" t="str">
        <f t="shared" si="74"/>
        <v>05092</v>
      </c>
      <c r="D1273" t="str">
        <f>""</f>
        <v/>
      </c>
      <c r="E1273">
        <v>2159455</v>
      </c>
      <c r="F1273" t="s">
        <v>9</v>
      </c>
      <c r="G1273" t="str">
        <f>"01454"</f>
        <v>01454</v>
      </c>
      <c r="H1273" t="str">
        <f>""</f>
        <v/>
      </c>
      <c r="I1273">
        <v>1</v>
      </c>
    </row>
    <row r="1274" spans="1:9">
      <c r="A1274">
        <v>2161658</v>
      </c>
      <c r="B1274" t="s">
        <v>9</v>
      </c>
      <c r="C1274" t="str">
        <f t="shared" si="74"/>
        <v>05092</v>
      </c>
      <c r="D1274" t="str">
        <f>""</f>
        <v/>
      </c>
      <c r="E1274">
        <v>2159811</v>
      </c>
      <c r="F1274" t="s">
        <v>9</v>
      </c>
      <c r="G1274" t="str">
        <f>"01965"</f>
        <v>01965</v>
      </c>
      <c r="H1274" t="str">
        <f>""</f>
        <v/>
      </c>
      <c r="I1274">
        <v>1</v>
      </c>
    </row>
    <row r="1275" spans="1:9">
      <c r="A1275">
        <v>2161658</v>
      </c>
      <c r="B1275" t="s">
        <v>9</v>
      </c>
      <c r="C1275" t="str">
        <f t="shared" si="74"/>
        <v>05092</v>
      </c>
      <c r="D1275" t="str">
        <f>""</f>
        <v/>
      </c>
      <c r="E1275">
        <v>2160301</v>
      </c>
      <c r="F1275" t="s">
        <v>9</v>
      </c>
      <c r="G1275" t="str">
        <f>"02684"</f>
        <v>02684</v>
      </c>
      <c r="H1275" t="str">
        <f>""</f>
        <v/>
      </c>
      <c r="I1275">
        <v>1</v>
      </c>
    </row>
    <row r="1276" spans="1:9">
      <c r="A1276">
        <v>2161658</v>
      </c>
      <c r="B1276" t="s">
        <v>9</v>
      </c>
      <c r="C1276" t="str">
        <f t="shared" si="74"/>
        <v>05092</v>
      </c>
      <c r="D1276" t="str">
        <f>""</f>
        <v/>
      </c>
      <c r="E1276">
        <v>2161016</v>
      </c>
      <c r="F1276" t="s">
        <v>9</v>
      </c>
      <c r="G1276" t="str">
        <f>"03990"</f>
        <v>03990</v>
      </c>
      <c r="H1276" t="str">
        <f>""</f>
        <v/>
      </c>
      <c r="I1276">
        <v>1</v>
      </c>
    </row>
    <row r="1277" spans="1:9">
      <c r="A1277">
        <v>2161658</v>
      </c>
      <c r="B1277" t="s">
        <v>9</v>
      </c>
      <c r="C1277" t="str">
        <f t="shared" si="74"/>
        <v>05092</v>
      </c>
      <c r="D1277" t="str">
        <f>""</f>
        <v/>
      </c>
      <c r="E1277">
        <v>2161020</v>
      </c>
      <c r="F1277" t="s">
        <v>9</v>
      </c>
      <c r="G1277" t="str">
        <f>"03994"</f>
        <v>03994</v>
      </c>
      <c r="H1277" t="str">
        <f>""</f>
        <v/>
      </c>
      <c r="I1277">
        <v>2</v>
      </c>
    </row>
    <row r="1278" spans="1:9">
      <c r="A1278">
        <v>2161658</v>
      </c>
      <c r="B1278" t="s">
        <v>9</v>
      </c>
      <c r="C1278" t="str">
        <f t="shared" si="74"/>
        <v>05092</v>
      </c>
      <c r="D1278" t="str">
        <f>""</f>
        <v/>
      </c>
      <c r="E1278">
        <v>2161501</v>
      </c>
      <c r="F1278" t="s">
        <v>9</v>
      </c>
      <c r="G1278" t="str">
        <f>"04835"</f>
        <v>04835</v>
      </c>
      <c r="H1278" t="str">
        <f>""</f>
        <v/>
      </c>
      <c r="I1278">
        <v>1</v>
      </c>
    </row>
    <row r="1279" spans="1:9">
      <c r="A1279">
        <v>2161658</v>
      </c>
      <c r="B1279" t="s">
        <v>9</v>
      </c>
      <c r="C1279" t="str">
        <f t="shared" si="74"/>
        <v>05092</v>
      </c>
      <c r="D1279" t="str">
        <f>""</f>
        <v/>
      </c>
      <c r="E1279">
        <v>2161659</v>
      </c>
      <c r="F1279" t="s">
        <v>9</v>
      </c>
      <c r="G1279" t="str">
        <f>"05093"</f>
        <v>05093</v>
      </c>
      <c r="H1279" t="str">
        <f>""</f>
        <v/>
      </c>
      <c r="I1279">
        <v>1</v>
      </c>
    </row>
    <row r="1280" spans="1:9">
      <c r="A1280">
        <v>2161658</v>
      </c>
      <c r="B1280" t="s">
        <v>9</v>
      </c>
      <c r="C1280" t="str">
        <f t="shared" si="74"/>
        <v>05092</v>
      </c>
      <c r="D1280" t="str">
        <f>""</f>
        <v/>
      </c>
      <c r="E1280">
        <v>2162693</v>
      </c>
      <c r="F1280" t="s">
        <v>9</v>
      </c>
      <c r="G1280" t="str">
        <f>"06859"</f>
        <v>06859</v>
      </c>
      <c r="H1280" t="str">
        <f>""</f>
        <v/>
      </c>
      <c r="I1280">
        <v>1</v>
      </c>
    </row>
    <row r="1281" spans="1:9">
      <c r="A1281">
        <v>2161674</v>
      </c>
      <c r="B1281" t="s">
        <v>9</v>
      </c>
      <c r="C1281" t="str">
        <f>"05114"</f>
        <v>05114</v>
      </c>
      <c r="D1281" t="str">
        <f>""</f>
        <v/>
      </c>
      <c r="E1281">
        <v>2161637</v>
      </c>
      <c r="F1281" t="s">
        <v>9</v>
      </c>
      <c r="G1281" t="str">
        <f>"05054"</f>
        <v>05054</v>
      </c>
      <c r="H1281" t="str">
        <f>""</f>
        <v/>
      </c>
      <c r="I1281">
        <v>1</v>
      </c>
    </row>
    <row r="1282" spans="1:9">
      <c r="A1282">
        <v>2161674</v>
      </c>
      <c r="B1282" t="s">
        <v>9</v>
      </c>
      <c r="C1282" t="str">
        <f>"05114"</f>
        <v>05114</v>
      </c>
      <c r="D1282" t="str">
        <f>""</f>
        <v/>
      </c>
      <c r="E1282">
        <v>2162118</v>
      </c>
      <c r="F1282" t="s">
        <v>9</v>
      </c>
      <c r="G1282" t="str">
        <f>"05884"</f>
        <v>05884</v>
      </c>
      <c r="H1282" t="str">
        <f>""</f>
        <v/>
      </c>
      <c r="I1282">
        <v>2</v>
      </c>
    </row>
    <row r="1283" spans="1:9">
      <c r="A1283">
        <v>2161674</v>
      </c>
      <c r="B1283" t="s">
        <v>9</v>
      </c>
      <c r="C1283" t="str">
        <f>"05114"</f>
        <v>05114</v>
      </c>
      <c r="D1283" t="str">
        <f>""</f>
        <v/>
      </c>
      <c r="E1283">
        <v>2162119</v>
      </c>
      <c r="F1283" t="s">
        <v>9</v>
      </c>
      <c r="G1283" t="str">
        <f>"05885"</f>
        <v>05885</v>
      </c>
      <c r="H1283" t="str">
        <f>""</f>
        <v/>
      </c>
      <c r="I1283">
        <v>1</v>
      </c>
    </row>
    <row r="1284" spans="1:9">
      <c r="A1284">
        <v>2161674</v>
      </c>
      <c r="B1284" t="s">
        <v>9</v>
      </c>
      <c r="C1284" t="str">
        <f>"05114"</f>
        <v>05114</v>
      </c>
      <c r="D1284" t="str">
        <f>""</f>
        <v/>
      </c>
      <c r="E1284">
        <v>2162121</v>
      </c>
      <c r="F1284" t="s">
        <v>9</v>
      </c>
      <c r="G1284" t="str">
        <f>"05888"</f>
        <v>05888</v>
      </c>
      <c r="H1284" t="str">
        <f>""</f>
        <v/>
      </c>
      <c r="I1284">
        <v>1</v>
      </c>
    </row>
    <row r="1285" spans="1:9">
      <c r="A1285">
        <v>2161691</v>
      </c>
      <c r="B1285" t="s">
        <v>9</v>
      </c>
      <c r="C1285" t="str">
        <f>"05137"</f>
        <v>05137</v>
      </c>
      <c r="D1285" t="str">
        <f>""</f>
        <v/>
      </c>
      <c r="E1285">
        <v>2162929</v>
      </c>
      <c r="F1285" t="s">
        <v>9</v>
      </c>
      <c r="G1285" t="str">
        <f>"07243"</f>
        <v>07243</v>
      </c>
      <c r="H1285" t="str">
        <f>""</f>
        <v/>
      </c>
      <c r="I1285">
        <v>1</v>
      </c>
    </row>
    <row r="1286" spans="1:9">
      <c r="A1286">
        <v>2161691</v>
      </c>
      <c r="B1286" t="s">
        <v>9</v>
      </c>
      <c r="C1286" t="str">
        <f>"05137"</f>
        <v>05137</v>
      </c>
      <c r="D1286" t="str">
        <f>""</f>
        <v/>
      </c>
      <c r="E1286">
        <v>2162933</v>
      </c>
      <c r="F1286" t="s">
        <v>9</v>
      </c>
      <c r="G1286" t="str">
        <f>"07249"</f>
        <v>07249</v>
      </c>
      <c r="H1286" t="str">
        <f>""</f>
        <v/>
      </c>
      <c r="I1286">
        <v>1</v>
      </c>
    </row>
    <row r="1287" spans="1:9">
      <c r="A1287">
        <v>2161691</v>
      </c>
      <c r="B1287" t="s">
        <v>9</v>
      </c>
      <c r="C1287" t="str">
        <f>"05137"</f>
        <v>05137</v>
      </c>
      <c r="D1287" t="str">
        <f>""</f>
        <v/>
      </c>
      <c r="E1287">
        <v>2162944</v>
      </c>
      <c r="F1287" t="s">
        <v>9</v>
      </c>
      <c r="G1287" t="str">
        <f>"07266"</f>
        <v>07266</v>
      </c>
      <c r="H1287" t="str">
        <f>""</f>
        <v/>
      </c>
      <c r="I1287">
        <v>1</v>
      </c>
    </row>
    <row r="1288" spans="1:9">
      <c r="A1288">
        <v>2161691</v>
      </c>
      <c r="B1288" t="s">
        <v>9</v>
      </c>
      <c r="C1288" t="str">
        <f>"05137"</f>
        <v>05137</v>
      </c>
      <c r="D1288" t="str">
        <f>""</f>
        <v/>
      </c>
      <c r="E1288">
        <v>2162947</v>
      </c>
      <c r="F1288" t="s">
        <v>9</v>
      </c>
      <c r="G1288" t="str">
        <f>"07275"</f>
        <v>07275</v>
      </c>
      <c r="H1288" t="str">
        <f>""</f>
        <v/>
      </c>
      <c r="I1288">
        <v>2</v>
      </c>
    </row>
    <row r="1289" spans="1:9">
      <c r="A1289">
        <v>2161692</v>
      </c>
      <c r="B1289" t="s">
        <v>9</v>
      </c>
      <c r="C1289" t="str">
        <f>"05138"</f>
        <v>05138</v>
      </c>
      <c r="D1289" t="str">
        <f>""</f>
        <v/>
      </c>
      <c r="E1289">
        <v>2162929</v>
      </c>
      <c r="F1289" t="s">
        <v>9</v>
      </c>
      <c r="G1289" t="str">
        <f>"07243"</f>
        <v>07243</v>
      </c>
      <c r="H1289" t="str">
        <f>""</f>
        <v/>
      </c>
      <c r="I1289">
        <v>1</v>
      </c>
    </row>
    <row r="1290" spans="1:9">
      <c r="A1290">
        <v>2161692</v>
      </c>
      <c r="B1290" t="s">
        <v>9</v>
      </c>
      <c r="C1290" t="str">
        <f>"05138"</f>
        <v>05138</v>
      </c>
      <c r="D1290" t="str">
        <f>""</f>
        <v/>
      </c>
      <c r="E1290">
        <v>2162931</v>
      </c>
      <c r="F1290" t="s">
        <v>9</v>
      </c>
      <c r="G1290" t="str">
        <f>"07247"</f>
        <v>07247</v>
      </c>
      <c r="H1290" t="str">
        <f>""</f>
        <v/>
      </c>
      <c r="I1290">
        <v>1</v>
      </c>
    </row>
    <row r="1291" spans="1:9">
      <c r="A1291">
        <v>2161692</v>
      </c>
      <c r="B1291" t="s">
        <v>9</v>
      </c>
      <c r="C1291" t="str">
        <f>"05138"</f>
        <v>05138</v>
      </c>
      <c r="D1291" t="str">
        <f>""</f>
        <v/>
      </c>
      <c r="E1291">
        <v>2162944</v>
      </c>
      <c r="F1291" t="s">
        <v>9</v>
      </c>
      <c r="G1291" t="str">
        <f>"07266"</f>
        <v>07266</v>
      </c>
      <c r="H1291" t="str">
        <f>""</f>
        <v/>
      </c>
      <c r="I1291">
        <v>1</v>
      </c>
    </row>
    <row r="1292" spans="1:9">
      <c r="A1292">
        <v>2161692</v>
      </c>
      <c r="B1292" t="s">
        <v>9</v>
      </c>
      <c r="C1292" t="str">
        <f>"05138"</f>
        <v>05138</v>
      </c>
      <c r="D1292" t="str">
        <f>""</f>
        <v/>
      </c>
      <c r="E1292">
        <v>2162947</v>
      </c>
      <c r="F1292" t="s">
        <v>9</v>
      </c>
      <c r="G1292" t="str">
        <f>"07275"</f>
        <v>07275</v>
      </c>
      <c r="H1292" t="str">
        <f>""</f>
        <v/>
      </c>
      <c r="I1292">
        <v>2</v>
      </c>
    </row>
    <row r="1293" spans="1:9">
      <c r="A1293">
        <v>2161698</v>
      </c>
      <c r="B1293" t="s">
        <v>9</v>
      </c>
      <c r="C1293" t="str">
        <f>"05149"</f>
        <v>05149</v>
      </c>
      <c r="D1293" t="str">
        <f>""</f>
        <v/>
      </c>
      <c r="E1293">
        <v>2161144</v>
      </c>
      <c r="F1293" t="s">
        <v>9</v>
      </c>
      <c r="G1293" t="str">
        <f>"04213"</f>
        <v>04213</v>
      </c>
      <c r="H1293" t="str">
        <f>""</f>
        <v/>
      </c>
      <c r="I1293">
        <v>2</v>
      </c>
    </row>
    <row r="1294" spans="1:9">
      <c r="A1294">
        <v>2161698</v>
      </c>
      <c r="B1294" t="s">
        <v>9</v>
      </c>
      <c r="C1294" t="str">
        <f>"05149"</f>
        <v>05149</v>
      </c>
      <c r="D1294" t="str">
        <f>""</f>
        <v/>
      </c>
      <c r="E1294">
        <v>2167426</v>
      </c>
      <c r="F1294" t="s">
        <v>9</v>
      </c>
      <c r="G1294" t="str">
        <f>"14479"</f>
        <v>14479</v>
      </c>
      <c r="H1294" t="str">
        <f>""</f>
        <v/>
      </c>
      <c r="I1294">
        <v>1</v>
      </c>
    </row>
    <row r="1295" spans="1:9">
      <c r="A1295">
        <v>2161714</v>
      </c>
      <c r="B1295" t="s">
        <v>9</v>
      </c>
      <c r="C1295" t="str">
        <f>"05170"</f>
        <v>05170</v>
      </c>
      <c r="D1295" t="str">
        <f>""</f>
        <v/>
      </c>
      <c r="E1295">
        <v>2161778</v>
      </c>
      <c r="F1295" t="s">
        <v>9</v>
      </c>
      <c r="G1295" t="str">
        <f>"05270"</f>
        <v>05270</v>
      </c>
      <c r="H1295" t="str">
        <f>""</f>
        <v/>
      </c>
      <c r="I1295">
        <v>3</v>
      </c>
    </row>
    <row r="1296" spans="1:9">
      <c r="A1296">
        <v>2161714</v>
      </c>
      <c r="B1296" t="s">
        <v>9</v>
      </c>
      <c r="C1296" t="str">
        <f>"05170"</f>
        <v>05170</v>
      </c>
      <c r="D1296" t="str">
        <f>""</f>
        <v/>
      </c>
      <c r="E1296">
        <v>2161780</v>
      </c>
      <c r="F1296" t="s">
        <v>9</v>
      </c>
      <c r="G1296" t="str">
        <f>"05272"</f>
        <v>05272</v>
      </c>
      <c r="H1296" t="str">
        <f>""</f>
        <v/>
      </c>
      <c r="I1296">
        <v>3</v>
      </c>
    </row>
    <row r="1297" spans="1:9">
      <c r="A1297">
        <v>2161714</v>
      </c>
      <c r="B1297" t="s">
        <v>9</v>
      </c>
      <c r="C1297" t="str">
        <f>"05170"</f>
        <v>05170</v>
      </c>
      <c r="D1297" t="str">
        <f>""</f>
        <v/>
      </c>
      <c r="E1297">
        <v>2162498</v>
      </c>
      <c r="F1297" t="s">
        <v>9</v>
      </c>
      <c r="G1297" t="str">
        <f>"06545"</f>
        <v>06545</v>
      </c>
      <c r="H1297" t="str">
        <f>""</f>
        <v/>
      </c>
      <c r="I1297">
        <v>3</v>
      </c>
    </row>
    <row r="1298" spans="1:9">
      <c r="A1298">
        <v>2161714</v>
      </c>
      <c r="B1298" t="s">
        <v>9</v>
      </c>
      <c r="C1298" t="str">
        <f>"05170"</f>
        <v>05170</v>
      </c>
      <c r="D1298" t="str">
        <f>""</f>
        <v/>
      </c>
      <c r="E1298">
        <v>2173120</v>
      </c>
      <c r="F1298" t="s">
        <v>9</v>
      </c>
      <c r="G1298" t="str">
        <f>"22386"</f>
        <v>22386</v>
      </c>
      <c r="H1298" t="str">
        <f>""</f>
        <v/>
      </c>
      <c r="I1298">
        <v>1</v>
      </c>
    </row>
    <row r="1299" spans="1:9">
      <c r="A1299">
        <v>2161734</v>
      </c>
      <c r="B1299" t="s">
        <v>9</v>
      </c>
      <c r="C1299" t="str">
        <f t="shared" ref="C1299:C1307" si="75">"05205"</f>
        <v>05205</v>
      </c>
      <c r="D1299" t="str">
        <f>""</f>
        <v/>
      </c>
      <c r="E1299">
        <v>2159127</v>
      </c>
      <c r="F1299" t="s">
        <v>9</v>
      </c>
      <c r="G1299" t="str">
        <f>"01051"</f>
        <v>01051</v>
      </c>
      <c r="H1299" t="str">
        <f>""</f>
        <v/>
      </c>
      <c r="I1299">
        <v>2</v>
      </c>
    </row>
    <row r="1300" spans="1:9">
      <c r="A1300">
        <v>2161734</v>
      </c>
      <c r="B1300" t="s">
        <v>9</v>
      </c>
      <c r="C1300" t="str">
        <f t="shared" si="75"/>
        <v>05205</v>
      </c>
      <c r="D1300" t="str">
        <f>""</f>
        <v/>
      </c>
      <c r="E1300">
        <v>2159129</v>
      </c>
      <c r="F1300" t="s">
        <v>9</v>
      </c>
      <c r="G1300" t="str">
        <f>"01053"</f>
        <v>01053</v>
      </c>
      <c r="H1300" t="str">
        <f>""</f>
        <v/>
      </c>
      <c r="I1300">
        <v>4</v>
      </c>
    </row>
    <row r="1301" spans="1:9">
      <c r="A1301">
        <v>2161734</v>
      </c>
      <c r="B1301" t="s">
        <v>9</v>
      </c>
      <c r="C1301" t="str">
        <f t="shared" si="75"/>
        <v>05205</v>
      </c>
      <c r="D1301" t="str">
        <f>""</f>
        <v/>
      </c>
      <c r="E1301">
        <v>2161466</v>
      </c>
      <c r="F1301" t="s">
        <v>9</v>
      </c>
      <c r="G1301" t="str">
        <f>"04765"</f>
        <v>04765</v>
      </c>
      <c r="H1301" t="str">
        <f>""</f>
        <v/>
      </c>
      <c r="I1301">
        <v>4</v>
      </c>
    </row>
    <row r="1302" spans="1:9">
      <c r="A1302">
        <v>2161734</v>
      </c>
      <c r="B1302" t="s">
        <v>9</v>
      </c>
      <c r="C1302" t="str">
        <f t="shared" si="75"/>
        <v>05205</v>
      </c>
      <c r="D1302" t="str">
        <f>""</f>
        <v/>
      </c>
      <c r="E1302">
        <v>2161467</v>
      </c>
      <c r="F1302" t="s">
        <v>9</v>
      </c>
      <c r="G1302" t="str">
        <f>"04766"</f>
        <v>04766</v>
      </c>
      <c r="H1302" t="str">
        <f>""</f>
        <v/>
      </c>
      <c r="I1302">
        <v>2</v>
      </c>
    </row>
    <row r="1303" spans="1:9">
      <c r="A1303">
        <v>2161734</v>
      </c>
      <c r="B1303" t="s">
        <v>9</v>
      </c>
      <c r="C1303" t="str">
        <f t="shared" si="75"/>
        <v>05205</v>
      </c>
      <c r="D1303" t="str">
        <f>""</f>
        <v/>
      </c>
      <c r="E1303">
        <v>2161637</v>
      </c>
      <c r="F1303" t="s">
        <v>9</v>
      </c>
      <c r="G1303" t="str">
        <f>"05054"</f>
        <v>05054</v>
      </c>
      <c r="H1303" t="str">
        <f>""</f>
        <v/>
      </c>
      <c r="I1303">
        <v>2</v>
      </c>
    </row>
    <row r="1304" spans="1:9">
      <c r="A1304">
        <v>2161734</v>
      </c>
      <c r="B1304" t="s">
        <v>9</v>
      </c>
      <c r="C1304" t="str">
        <f t="shared" si="75"/>
        <v>05205</v>
      </c>
      <c r="D1304" t="str">
        <f>""</f>
        <v/>
      </c>
      <c r="E1304">
        <v>2161735</v>
      </c>
      <c r="F1304" t="s">
        <v>9</v>
      </c>
      <c r="G1304" t="str">
        <f>"05206"</f>
        <v>05206</v>
      </c>
      <c r="H1304" t="str">
        <f>""</f>
        <v/>
      </c>
      <c r="I1304">
        <v>2</v>
      </c>
    </row>
    <row r="1305" spans="1:9">
      <c r="A1305">
        <v>2161734</v>
      </c>
      <c r="B1305" t="s">
        <v>9</v>
      </c>
      <c r="C1305" t="str">
        <f t="shared" si="75"/>
        <v>05205</v>
      </c>
      <c r="D1305" t="str">
        <f>""</f>
        <v/>
      </c>
      <c r="E1305">
        <v>2161775</v>
      </c>
      <c r="F1305" t="s">
        <v>9</v>
      </c>
      <c r="G1305" t="str">
        <f>"05267"</f>
        <v>05267</v>
      </c>
      <c r="H1305" t="str">
        <f>""</f>
        <v/>
      </c>
      <c r="I1305">
        <v>2</v>
      </c>
    </row>
    <row r="1306" spans="1:9">
      <c r="A1306">
        <v>2161734</v>
      </c>
      <c r="B1306" t="s">
        <v>9</v>
      </c>
      <c r="C1306" t="str">
        <f t="shared" si="75"/>
        <v>05205</v>
      </c>
      <c r="D1306" t="str">
        <f>""</f>
        <v/>
      </c>
      <c r="E1306">
        <v>2162612</v>
      </c>
      <c r="F1306" t="s">
        <v>9</v>
      </c>
      <c r="G1306" t="str">
        <f>"06724"</f>
        <v>06724</v>
      </c>
      <c r="H1306" t="str">
        <f>""</f>
        <v/>
      </c>
      <c r="I1306">
        <v>2</v>
      </c>
    </row>
    <row r="1307" spans="1:9">
      <c r="A1307">
        <v>2161734</v>
      </c>
      <c r="B1307" t="s">
        <v>9</v>
      </c>
      <c r="C1307" t="str">
        <f t="shared" si="75"/>
        <v>05205</v>
      </c>
      <c r="D1307" t="str">
        <f>""</f>
        <v/>
      </c>
      <c r="E1307">
        <v>2162708</v>
      </c>
      <c r="F1307" t="s">
        <v>9</v>
      </c>
      <c r="G1307" t="str">
        <f>"06875"</f>
        <v>06875</v>
      </c>
      <c r="H1307" t="str">
        <f>""</f>
        <v/>
      </c>
      <c r="I1307">
        <v>2</v>
      </c>
    </row>
    <row r="1308" spans="1:9">
      <c r="A1308">
        <v>2161797</v>
      </c>
      <c r="B1308" t="s">
        <v>9</v>
      </c>
      <c r="C1308" t="str">
        <f t="shared" ref="C1308:C1317" si="76">"05297"</f>
        <v>05297</v>
      </c>
      <c r="D1308" t="str">
        <f>""</f>
        <v/>
      </c>
      <c r="E1308">
        <v>2160248</v>
      </c>
      <c r="F1308" t="s">
        <v>9</v>
      </c>
      <c r="G1308" t="str">
        <f>"02582"</f>
        <v>02582</v>
      </c>
      <c r="H1308" t="str">
        <f>""</f>
        <v/>
      </c>
      <c r="I1308">
        <v>1</v>
      </c>
    </row>
    <row r="1309" spans="1:9">
      <c r="A1309">
        <v>2161797</v>
      </c>
      <c r="B1309" t="s">
        <v>9</v>
      </c>
      <c r="C1309" t="str">
        <f t="shared" si="76"/>
        <v>05297</v>
      </c>
      <c r="D1309" t="str">
        <f>""</f>
        <v/>
      </c>
      <c r="E1309">
        <v>2184192</v>
      </c>
      <c r="F1309" t="s">
        <v>9</v>
      </c>
      <c r="G1309" t="str">
        <f>"35947"</f>
        <v>35947</v>
      </c>
      <c r="H1309" t="str">
        <f>""</f>
        <v/>
      </c>
      <c r="I1309">
        <v>2</v>
      </c>
    </row>
    <row r="1310" spans="1:9">
      <c r="A1310">
        <v>2161797</v>
      </c>
      <c r="B1310" t="s">
        <v>9</v>
      </c>
      <c r="C1310" t="str">
        <f t="shared" si="76"/>
        <v>05297</v>
      </c>
      <c r="D1310" t="str">
        <f>""</f>
        <v/>
      </c>
      <c r="E1310">
        <v>2184193</v>
      </c>
      <c r="F1310" t="s">
        <v>9</v>
      </c>
      <c r="G1310" t="str">
        <f>"35948"</f>
        <v>35948</v>
      </c>
      <c r="H1310" t="str">
        <f>""</f>
        <v/>
      </c>
      <c r="I1310">
        <v>2</v>
      </c>
    </row>
    <row r="1311" spans="1:9">
      <c r="A1311">
        <v>2161797</v>
      </c>
      <c r="B1311" t="s">
        <v>9</v>
      </c>
      <c r="C1311" t="str">
        <f t="shared" si="76"/>
        <v>05297</v>
      </c>
      <c r="D1311" t="str">
        <f>""</f>
        <v/>
      </c>
      <c r="E1311">
        <v>2184196</v>
      </c>
      <c r="F1311" t="s">
        <v>9</v>
      </c>
      <c r="G1311" t="str">
        <f>"35951"</f>
        <v>35951</v>
      </c>
      <c r="H1311" t="str">
        <f>""</f>
        <v/>
      </c>
      <c r="I1311">
        <v>2</v>
      </c>
    </row>
    <row r="1312" spans="1:9">
      <c r="A1312">
        <v>2161797</v>
      </c>
      <c r="B1312" t="s">
        <v>9</v>
      </c>
      <c r="C1312" t="str">
        <f t="shared" si="76"/>
        <v>05297</v>
      </c>
      <c r="D1312" t="str">
        <f>""</f>
        <v/>
      </c>
      <c r="E1312">
        <v>2184197</v>
      </c>
      <c r="F1312" t="s">
        <v>9</v>
      </c>
      <c r="G1312" t="str">
        <f>"35952"</f>
        <v>35952</v>
      </c>
      <c r="H1312" t="str">
        <f>""</f>
        <v/>
      </c>
      <c r="I1312">
        <v>1</v>
      </c>
    </row>
    <row r="1313" spans="1:9">
      <c r="A1313">
        <v>2161797</v>
      </c>
      <c r="B1313" t="s">
        <v>9</v>
      </c>
      <c r="C1313" t="str">
        <f t="shared" si="76"/>
        <v>05297</v>
      </c>
      <c r="D1313" t="str">
        <f>""</f>
        <v/>
      </c>
      <c r="E1313">
        <v>2184198</v>
      </c>
      <c r="F1313" t="s">
        <v>9</v>
      </c>
      <c r="G1313" t="str">
        <f>"35953"</f>
        <v>35953</v>
      </c>
      <c r="H1313" t="str">
        <f>""</f>
        <v/>
      </c>
      <c r="I1313">
        <v>1</v>
      </c>
    </row>
    <row r="1314" spans="1:9">
      <c r="A1314">
        <v>2161797</v>
      </c>
      <c r="B1314" t="s">
        <v>9</v>
      </c>
      <c r="C1314" t="str">
        <f t="shared" si="76"/>
        <v>05297</v>
      </c>
      <c r="D1314" t="str">
        <f>""</f>
        <v/>
      </c>
      <c r="E1314">
        <v>2184199</v>
      </c>
      <c r="F1314" t="s">
        <v>9</v>
      </c>
      <c r="G1314" t="str">
        <f>"35954"</f>
        <v>35954</v>
      </c>
      <c r="H1314" t="str">
        <f>""</f>
        <v/>
      </c>
      <c r="I1314">
        <v>2</v>
      </c>
    </row>
    <row r="1315" spans="1:9">
      <c r="A1315">
        <v>2161797</v>
      </c>
      <c r="B1315" t="s">
        <v>9</v>
      </c>
      <c r="C1315" t="str">
        <f t="shared" si="76"/>
        <v>05297</v>
      </c>
      <c r="D1315" t="str">
        <f>""</f>
        <v/>
      </c>
      <c r="E1315">
        <v>2184200</v>
      </c>
      <c r="F1315" t="s">
        <v>9</v>
      </c>
      <c r="G1315" t="str">
        <f>"35955"</f>
        <v>35955</v>
      </c>
      <c r="H1315" t="str">
        <f>""</f>
        <v/>
      </c>
      <c r="I1315">
        <v>2</v>
      </c>
    </row>
    <row r="1316" spans="1:9">
      <c r="A1316">
        <v>2161797</v>
      </c>
      <c r="B1316" t="s">
        <v>9</v>
      </c>
      <c r="C1316" t="str">
        <f t="shared" si="76"/>
        <v>05297</v>
      </c>
      <c r="D1316" t="str">
        <f>""</f>
        <v/>
      </c>
      <c r="E1316">
        <v>2184201</v>
      </c>
      <c r="F1316" t="s">
        <v>9</v>
      </c>
      <c r="G1316" t="str">
        <f>"35956"</f>
        <v>35956</v>
      </c>
      <c r="H1316" t="str">
        <f>""</f>
        <v/>
      </c>
      <c r="I1316">
        <v>2</v>
      </c>
    </row>
    <row r="1317" spans="1:9">
      <c r="A1317">
        <v>2161797</v>
      </c>
      <c r="B1317" t="s">
        <v>9</v>
      </c>
      <c r="C1317" t="str">
        <f t="shared" si="76"/>
        <v>05297</v>
      </c>
      <c r="D1317" t="str">
        <f>""</f>
        <v/>
      </c>
      <c r="E1317">
        <v>2184202</v>
      </c>
      <c r="F1317" t="s">
        <v>9</v>
      </c>
      <c r="G1317" t="str">
        <f>"35957"</f>
        <v>35957</v>
      </c>
      <c r="H1317" t="str">
        <f>""</f>
        <v/>
      </c>
      <c r="I1317">
        <v>1</v>
      </c>
    </row>
    <row r="1318" spans="1:9">
      <c r="A1318">
        <v>2161805</v>
      </c>
      <c r="B1318" t="s">
        <v>9</v>
      </c>
      <c r="C1318" t="str">
        <f t="shared" ref="C1318:C1329" si="77">"05309"</f>
        <v>05309</v>
      </c>
      <c r="D1318" t="str">
        <f>""</f>
        <v/>
      </c>
      <c r="E1318">
        <v>2159169</v>
      </c>
      <c r="F1318" t="s">
        <v>9</v>
      </c>
      <c r="G1318" t="str">
        <f>"01098"</f>
        <v>01098</v>
      </c>
      <c r="H1318" t="str">
        <f>""</f>
        <v/>
      </c>
      <c r="I1318">
        <v>2</v>
      </c>
    </row>
    <row r="1319" spans="1:9">
      <c r="A1319">
        <v>2161805</v>
      </c>
      <c r="B1319" t="s">
        <v>9</v>
      </c>
      <c r="C1319" t="str">
        <f t="shared" si="77"/>
        <v>05309</v>
      </c>
      <c r="D1319" t="str">
        <f>""</f>
        <v/>
      </c>
      <c r="E1319">
        <v>2161560</v>
      </c>
      <c r="F1319" t="s">
        <v>9</v>
      </c>
      <c r="G1319" t="str">
        <f>"04948"</f>
        <v>04948</v>
      </c>
      <c r="H1319" t="str">
        <f>""</f>
        <v/>
      </c>
      <c r="I1319">
        <v>4</v>
      </c>
    </row>
    <row r="1320" spans="1:9">
      <c r="A1320">
        <v>2161805</v>
      </c>
      <c r="B1320" t="s">
        <v>9</v>
      </c>
      <c r="C1320" t="str">
        <f t="shared" si="77"/>
        <v>05309</v>
      </c>
      <c r="D1320" t="str">
        <f>""</f>
        <v/>
      </c>
      <c r="E1320">
        <v>2161561</v>
      </c>
      <c r="F1320" t="s">
        <v>9</v>
      </c>
      <c r="G1320" t="str">
        <f>"04949"</f>
        <v>04949</v>
      </c>
      <c r="H1320" t="str">
        <f>""</f>
        <v/>
      </c>
      <c r="I1320">
        <v>2</v>
      </c>
    </row>
    <row r="1321" spans="1:9">
      <c r="A1321">
        <v>2161805</v>
      </c>
      <c r="B1321" t="s">
        <v>9</v>
      </c>
      <c r="C1321" t="str">
        <f t="shared" si="77"/>
        <v>05309</v>
      </c>
      <c r="D1321" t="str">
        <f>""</f>
        <v/>
      </c>
      <c r="E1321">
        <v>2161562</v>
      </c>
      <c r="F1321" t="s">
        <v>9</v>
      </c>
      <c r="G1321" t="str">
        <f>"04950"</f>
        <v>04950</v>
      </c>
      <c r="H1321" t="str">
        <f>""</f>
        <v/>
      </c>
      <c r="I1321">
        <v>4</v>
      </c>
    </row>
    <row r="1322" spans="1:9">
      <c r="A1322">
        <v>2161805</v>
      </c>
      <c r="B1322" t="s">
        <v>9</v>
      </c>
      <c r="C1322" t="str">
        <f t="shared" si="77"/>
        <v>05309</v>
      </c>
      <c r="D1322" t="str">
        <f>""</f>
        <v/>
      </c>
      <c r="E1322">
        <v>2161563</v>
      </c>
      <c r="F1322" t="s">
        <v>9</v>
      </c>
      <c r="G1322" t="str">
        <f>"04951"</f>
        <v>04951</v>
      </c>
      <c r="H1322" t="str">
        <f>""</f>
        <v/>
      </c>
      <c r="I1322">
        <v>2</v>
      </c>
    </row>
    <row r="1323" spans="1:9">
      <c r="A1323">
        <v>2161805</v>
      </c>
      <c r="B1323" t="s">
        <v>9</v>
      </c>
      <c r="C1323" t="str">
        <f t="shared" si="77"/>
        <v>05309</v>
      </c>
      <c r="D1323" t="str">
        <f>""</f>
        <v/>
      </c>
      <c r="E1323">
        <v>2161564</v>
      </c>
      <c r="F1323" t="s">
        <v>9</v>
      </c>
      <c r="G1323" t="str">
        <f>"04952"</f>
        <v>04952</v>
      </c>
      <c r="H1323" t="str">
        <f>""</f>
        <v/>
      </c>
      <c r="I1323">
        <v>4</v>
      </c>
    </row>
    <row r="1324" spans="1:9">
      <c r="A1324">
        <v>2161805</v>
      </c>
      <c r="B1324" t="s">
        <v>9</v>
      </c>
      <c r="C1324" t="str">
        <f t="shared" si="77"/>
        <v>05309</v>
      </c>
      <c r="D1324" t="str">
        <f>""</f>
        <v/>
      </c>
      <c r="E1324">
        <v>2161565</v>
      </c>
      <c r="F1324" t="s">
        <v>9</v>
      </c>
      <c r="G1324" t="str">
        <f>"04953"</f>
        <v>04953</v>
      </c>
      <c r="H1324" t="str">
        <f>""</f>
        <v/>
      </c>
      <c r="I1324">
        <v>6</v>
      </c>
    </row>
    <row r="1325" spans="1:9">
      <c r="A1325">
        <v>2161805</v>
      </c>
      <c r="B1325" t="s">
        <v>9</v>
      </c>
      <c r="C1325" t="str">
        <f t="shared" si="77"/>
        <v>05309</v>
      </c>
      <c r="D1325" t="str">
        <f>""</f>
        <v/>
      </c>
      <c r="E1325">
        <v>2161566</v>
      </c>
      <c r="F1325" t="s">
        <v>9</v>
      </c>
      <c r="G1325" t="str">
        <f>"04955"</f>
        <v>04955</v>
      </c>
      <c r="H1325" t="str">
        <f>""</f>
        <v/>
      </c>
      <c r="I1325">
        <v>4</v>
      </c>
    </row>
    <row r="1326" spans="1:9">
      <c r="A1326">
        <v>2161805</v>
      </c>
      <c r="B1326" t="s">
        <v>9</v>
      </c>
      <c r="C1326" t="str">
        <f t="shared" si="77"/>
        <v>05309</v>
      </c>
      <c r="D1326" t="str">
        <f>""</f>
        <v/>
      </c>
      <c r="E1326">
        <v>2161568</v>
      </c>
      <c r="F1326" t="s">
        <v>9</v>
      </c>
      <c r="G1326" t="str">
        <f>"04957"</f>
        <v>04957</v>
      </c>
      <c r="H1326" t="str">
        <f>""</f>
        <v/>
      </c>
      <c r="I1326">
        <v>8</v>
      </c>
    </row>
    <row r="1327" spans="1:9">
      <c r="A1327">
        <v>2161805</v>
      </c>
      <c r="B1327" t="s">
        <v>9</v>
      </c>
      <c r="C1327" t="str">
        <f t="shared" si="77"/>
        <v>05309</v>
      </c>
      <c r="D1327" t="str">
        <f>""</f>
        <v/>
      </c>
      <c r="E1327">
        <v>2161569</v>
      </c>
      <c r="F1327" t="s">
        <v>9</v>
      </c>
      <c r="G1327" t="str">
        <f>"04959"</f>
        <v>04959</v>
      </c>
      <c r="H1327" t="str">
        <f>""</f>
        <v/>
      </c>
      <c r="I1327">
        <v>2</v>
      </c>
    </row>
    <row r="1328" spans="1:9">
      <c r="A1328">
        <v>2161805</v>
      </c>
      <c r="B1328" t="s">
        <v>9</v>
      </c>
      <c r="C1328" t="str">
        <f t="shared" si="77"/>
        <v>05309</v>
      </c>
      <c r="D1328" t="str">
        <f>""</f>
        <v/>
      </c>
      <c r="E1328">
        <v>2163241</v>
      </c>
      <c r="F1328" t="s">
        <v>9</v>
      </c>
      <c r="G1328" t="str">
        <f>"07797"</f>
        <v>07797</v>
      </c>
      <c r="H1328" t="str">
        <f>""</f>
        <v/>
      </c>
      <c r="I1328">
        <v>2</v>
      </c>
    </row>
    <row r="1329" spans="1:9">
      <c r="A1329">
        <v>2161805</v>
      </c>
      <c r="B1329" t="s">
        <v>9</v>
      </c>
      <c r="C1329" t="str">
        <f t="shared" si="77"/>
        <v>05309</v>
      </c>
      <c r="D1329" t="str">
        <f>""</f>
        <v/>
      </c>
      <c r="E1329">
        <v>2163248</v>
      </c>
      <c r="F1329" t="s">
        <v>9</v>
      </c>
      <c r="G1329" t="str">
        <f>"07805"</f>
        <v>07805</v>
      </c>
      <c r="H1329" t="str">
        <f>""</f>
        <v/>
      </c>
      <c r="I1329">
        <v>4</v>
      </c>
    </row>
    <row r="1330" spans="1:9">
      <c r="A1330">
        <v>2161813</v>
      </c>
      <c r="B1330" t="s">
        <v>9</v>
      </c>
      <c r="C1330" t="str">
        <f t="shared" ref="C1330:C1340" si="78">"05329"</f>
        <v>05329</v>
      </c>
      <c r="D1330" t="str">
        <f>""</f>
        <v/>
      </c>
      <c r="E1330">
        <v>2159169</v>
      </c>
      <c r="F1330" t="s">
        <v>9</v>
      </c>
      <c r="G1330" t="str">
        <f>"01098"</f>
        <v>01098</v>
      </c>
      <c r="H1330" t="str">
        <f>""</f>
        <v/>
      </c>
      <c r="I1330">
        <v>2</v>
      </c>
    </row>
    <row r="1331" spans="1:9">
      <c r="A1331">
        <v>2161813</v>
      </c>
      <c r="B1331" t="s">
        <v>9</v>
      </c>
      <c r="C1331" t="str">
        <f t="shared" si="78"/>
        <v>05329</v>
      </c>
      <c r="D1331" t="str">
        <f>""</f>
        <v/>
      </c>
      <c r="E1331">
        <v>2161560</v>
      </c>
      <c r="F1331" t="s">
        <v>9</v>
      </c>
      <c r="G1331" t="str">
        <f>"04948"</f>
        <v>04948</v>
      </c>
      <c r="H1331" t="str">
        <f>""</f>
        <v/>
      </c>
      <c r="I1331">
        <v>2</v>
      </c>
    </row>
    <row r="1332" spans="1:9">
      <c r="A1332">
        <v>2161813</v>
      </c>
      <c r="B1332" t="s">
        <v>9</v>
      </c>
      <c r="C1332" t="str">
        <f t="shared" si="78"/>
        <v>05329</v>
      </c>
      <c r="D1332" t="str">
        <f>""</f>
        <v/>
      </c>
      <c r="E1332">
        <v>2161564</v>
      </c>
      <c r="F1332" t="s">
        <v>9</v>
      </c>
      <c r="G1332" t="str">
        <f>"04952"</f>
        <v>04952</v>
      </c>
      <c r="H1332" t="str">
        <f>""</f>
        <v/>
      </c>
      <c r="I1332">
        <v>4</v>
      </c>
    </row>
    <row r="1333" spans="1:9">
      <c r="A1333">
        <v>2161813</v>
      </c>
      <c r="B1333" t="s">
        <v>9</v>
      </c>
      <c r="C1333" t="str">
        <f t="shared" si="78"/>
        <v>05329</v>
      </c>
      <c r="D1333" t="str">
        <f>""</f>
        <v/>
      </c>
      <c r="E1333">
        <v>2161565</v>
      </c>
      <c r="F1333" t="s">
        <v>9</v>
      </c>
      <c r="G1333" t="str">
        <f>"04953"</f>
        <v>04953</v>
      </c>
      <c r="H1333" t="str">
        <f>""</f>
        <v/>
      </c>
      <c r="I1333">
        <v>6</v>
      </c>
    </row>
    <row r="1334" spans="1:9">
      <c r="A1334">
        <v>2161813</v>
      </c>
      <c r="B1334" t="s">
        <v>9</v>
      </c>
      <c r="C1334" t="str">
        <f t="shared" si="78"/>
        <v>05329</v>
      </c>
      <c r="D1334" t="str">
        <f>""</f>
        <v/>
      </c>
      <c r="E1334">
        <v>2161566</v>
      </c>
      <c r="F1334" t="s">
        <v>9</v>
      </c>
      <c r="G1334" t="str">
        <f>"04955"</f>
        <v>04955</v>
      </c>
      <c r="H1334" t="str">
        <f>""</f>
        <v/>
      </c>
      <c r="I1334">
        <v>4</v>
      </c>
    </row>
    <row r="1335" spans="1:9">
      <c r="A1335">
        <v>2161813</v>
      </c>
      <c r="B1335" t="s">
        <v>9</v>
      </c>
      <c r="C1335" t="str">
        <f t="shared" si="78"/>
        <v>05329</v>
      </c>
      <c r="D1335" t="str">
        <f>""</f>
        <v/>
      </c>
      <c r="E1335">
        <v>2161568</v>
      </c>
      <c r="F1335" t="s">
        <v>9</v>
      </c>
      <c r="G1335" t="str">
        <f>"04957"</f>
        <v>04957</v>
      </c>
      <c r="H1335" t="str">
        <f>""</f>
        <v/>
      </c>
      <c r="I1335">
        <v>8</v>
      </c>
    </row>
    <row r="1336" spans="1:9">
      <c r="A1336">
        <v>2161813</v>
      </c>
      <c r="B1336" t="s">
        <v>9</v>
      </c>
      <c r="C1336" t="str">
        <f t="shared" si="78"/>
        <v>05329</v>
      </c>
      <c r="D1336" t="str">
        <f>""</f>
        <v/>
      </c>
      <c r="E1336">
        <v>2161569</v>
      </c>
      <c r="F1336" t="s">
        <v>9</v>
      </c>
      <c r="G1336" t="str">
        <f>"04959"</f>
        <v>04959</v>
      </c>
      <c r="H1336" t="str">
        <f>""</f>
        <v/>
      </c>
      <c r="I1336">
        <v>2</v>
      </c>
    </row>
    <row r="1337" spans="1:9">
      <c r="A1337">
        <v>2161813</v>
      </c>
      <c r="B1337" t="s">
        <v>9</v>
      </c>
      <c r="C1337" t="str">
        <f t="shared" si="78"/>
        <v>05329</v>
      </c>
      <c r="D1337" t="str">
        <f>""</f>
        <v/>
      </c>
      <c r="E1337">
        <v>2163241</v>
      </c>
      <c r="F1337" t="s">
        <v>9</v>
      </c>
      <c r="G1337" t="str">
        <f>"07797"</f>
        <v>07797</v>
      </c>
      <c r="H1337" t="str">
        <f>""</f>
        <v/>
      </c>
      <c r="I1337">
        <v>2</v>
      </c>
    </row>
    <row r="1338" spans="1:9">
      <c r="A1338">
        <v>2161813</v>
      </c>
      <c r="B1338" t="s">
        <v>9</v>
      </c>
      <c r="C1338" t="str">
        <f t="shared" si="78"/>
        <v>05329</v>
      </c>
      <c r="D1338" t="str">
        <f>""</f>
        <v/>
      </c>
      <c r="E1338">
        <v>2163243</v>
      </c>
      <c r="F1338" t="s">
        <v>9</v>
      </c>
      <c r="G1338" t="str">
        <f>"07800"</f>
        <v>07800</v>
      </c>
      <c r="H1338" t="str">
        <f>""</f>
        <v/>
      </c>
      <c r="I1338">
        <v>2</v>
      </c>
    </row>
    <row r="1339" spans="1:9">
      <c r="A1339">
        <v>2161813</v>
      </c>
      <c r="B1339" t="s">
        <v>9</v>
      </c>
      <c r="C1339" t="str">
        <f t="shared" si="78"/>
        <v>05329</v>
      </c>
      <c r="D1339" t="str">
        <f>""</f>
        <v/>
      </c>
      <c r="E1339">
        <v>2163244</v>
      </c>
      <c r="F1339" t="s">
        <v>9</v>
      </c>
      <c r="G1339" t="str">
        <f>"07801"</f>
        <v>07801</v>
      </c>
      <c r="H1339" t="str">
        <f>""</f>
        <v/>
      </c>
      <c r="I1339">
        <v>2</v>
      </c>
    </row>
    <row r="1340" spans="1:9">
      <c r="A1340">
        <v>2161813</v>
      </c>
      <c r="B1340" t="s">
        <v>9</v>
      </c>
      <c r="C1340" t="str">
        <f t="shared" si="78"/>
        <v>05329</v>
      </c>
      <c r="D1340" t="str">
        <f>""</f>
        <v/>
      </c>
      <c r="E1340">
        <v>2163248</v>
      </c>
      <c r="F1340" t="s">
        <v>9</v>
      </c>
      <c r="G1340" t="str">
        <f>"07805"</f>
        <v>07805</v>
      </c>
      <c r="H1340" t="str">
        <f>""</f>
        <v/>
      </c>
      <c r="I1340">
        <v>4</v>
      </c>
    </row>
    <row r="1341" spans="1:9">
      <c r="A1341">
        <v>2161841</v>
      </c>
      <c r="B1341" t="s">
        <v>9</v>
      </c>
      <c r="C1341" t="str">
        <f t="shared" ref="C1341:C1348" si="79">"05388"</f>
        <v>05388</v>
      </c>
      <c r="D1341" t="str">
        <f>""</f>
        <v/>
      </c>
      <c r="E1341">
        <v>2161844</v>
      </c>
      <c r="F1341" t="s">
        <v>9</v>
      </c>
      <c r="G1341" t="str">
        <f>"05392"</f>
        <v>05392</v>
      </c>
      <c r="H1341" t="str">
        <f>""</f>
        <v/>
      </c>
      <c r="I1341">
        <v>1</v>
      </c>
    </row>
    <row r="1342" spans="1:9">
      <c r="A1342">
        <v>2161841</v>
      </c>
      <c r="B1342" t="s">
        <v>9</v>
      </c>
      <c r="C1342" t="str">
        <f t="shared" si="79"/>
        <v>05388</v>
      </c>
      <c r="D1342" t="str">
        <f>""</f>
        <v/>
      </c>
      <c r="E1342">
        <v>2161849</v>
      </c>
      <c r="F1342" t="s">
        <v>9</v>
      </c>
      <c r="G1342" t="str">
        <f>"05399"</f>
        <v>05399</v>
      </c>
      <c r="H1342" t="str">
        <f>""</f>
        <v/>
      </c>
      <c r="I1342">
        <v>1</v>
      </c>
    </row>
    <row r="1343" spans="1:9">
      <c r="A1343">
        <v>2161841</v>
      </c>
      <c r="B1343" t="s">
        <v>9</v>
      </c>
      <c r="C1343" t="str">
        <f t="shared" si="79"/>
        <v>05388</v>
      </c>
      <c r="D1343" t="str">
        <f>""</f>
        <v/>
      </c>
      <c r="E1343">
        <v>2161852</v>
      </c>
      <c r="F1343" t="s">
        <v>9</v>
      </c>
      <c r="G1343" t="str">
        <f>"05406"</f>
        <v>05406</v>
      </c>
      <c r="H1343" t="str">
        <f>""</f>
        <v/>
      </c>
      <c r="I1343">
        <v>2</v>
      </c>
    </row>
    <row r="1344" spans="1:9">
      <c r="A1344">
        <v>2161841</v>
      </c>
      <c r="B1344" t="s">
        <v>9</v>
      </c>
      <c r="C1344" t="str">
        <f t="shared" si="79"/>
        <v>05388</v>
      </c>
      <c r="D1344" t="str">
        <f>""</f>
        <v/>
      </c>
      <c r="E1344">
        <v>2161887</v>
      </c>
      <c r="F1344" t="s">
        <v>9</v>
      </c>
      <c r="G1344" t="str">
        <f>"05460"</f>
        <v>05460</v>
      </c>
      <c r="H1344" t="str">
        <f>""</f>
        <v/>
      </c>
      <c r="I1344">
        <v>2</v>
      </c>
    </row>
    <row r="1345" spans="1:9">
      <c r="A1345">
        <v>2161841</v>
      </c>
      <c r="B1345" t="s">
        <v>9</v>
      </c>
      <c r="C1345" t="str">
        <f t="shared" si="79"/>
        <v>05388</v>
      </c>
      <c r="D1345" t="str">
        <f>""</f>
        <v/>
      </c>
      <c r="E1345">
        <v>2161888</v>
      </c>
      <c r="F1345" t="s">
        <v>9</v>
      </c>
      <c r="G1345" t="str">
        <f>"05463"</f>
        <v>05463</v>
      </c>
      <c r="H1345" t="str">
        <f>""</f>
        <v/>
      </c>
      <c r="I1345">
        <v>1</v>
      </c>
    </row>
    <row r="1346" spans="1:9">
      <c r="A1346">
        <v>2161841</v>
      </c>
      <c r="B1346" t="s">
        <v>9</v>
      </c>
      <c r="C1346" t="str">
        <f t="shared" si="79"/>
        <v>05388</v>
      </c>
      <c r="D1346" t="str">
        <f>""</f>
        <v/>
      </c>
      <c r="E1346">
        <v>2162709</v>
      </c>
      <c r="F1346" t="s">
        <v>9</v>
      </c>
      <c r="G1346" t="str">
        <f>"06877"</f>
        <v>06877</v>
      </c>
      <c r="H1346" t="str">
        <f>""</f>
        <v/>
      </c>
      <c r="I1346">
        <v>1</v>
      </c>
    </row>
    <row r="1347" spans="1:9">
      <c r="A1347">
        <v>2161841</v>
      </c>
      <c r="B1347" t="s">
        <v>9</v>
      </c>
      <c r="C1347" t="str">
        <f t="shared" si="79"/>
        <v>05388</v>
      </c>
      <c r="D1347" t="str">
        <f>""</f>
        <v/>
      </c>
      <c r="E1347">
        <v>2163742</v>
      </c>
      <c r="F1347" t="s">
        <v>9</v>
      </c>
      <c r="G1347" t="str">
        <f>"08563"</f>
        <v>08563</v>
      </c>
      <c r="H1347" t="str">
        <f>""</f>
        <v/>
      </c>
      <c r="I1347">
        <v>2</v>
      </c>
    </row>
    <row r="1348" spans="1:9">
      <c r="A1348">
        <v>2161841</v>
      </c>
      <c r="B1348" t="s">
        <v>9</v>
      </c>
      <c r="C1348" t="str">
        <f t="shared" si="79"/>
        <v>05388</v>
      </c>
      <c r="D1348" t="str">
        <f>""</f>
        <v/>
      </c>
      <c r="E1348">
        <v>2171978</v>
      </c>
      <c r="F1348" t="s">
        <v>9</v>
      </c>
      <c r="G1348" t="str">
        <f>"21055"</f>
        <v>21055</v>
      </c>
      <c r="H1348" t="str">
        <f>""</f>
        <v/>
      </c>
      <c r="I1348">
        <v>1</v>
      </c>
    </row>
    <row r="1349" spans="1:9">
      <c r="A1349">
        <v>2161845</v>
      </c>
      <c r="B1349" t="s">
        <v>9</v>
      </c>
      <c r="C1349" t="str">
        <f>"05393"</f>
        <v>05393</v>
      </c>
      <c r="D1349" t="str">
        <f>""</f>
        <v/>
      </c>
      <c r="E1349">
        <v>2160396</v>
      </c>
      <c r="F1349" t="s">
        <v>9</v>
      </c>
      <c r="G1349" t="str">
        <f>"02877"</f>
        <v>02877</v>
      </c>
      <c r="H1349" t="str">
        <f>""</f>
        <v/>
      </c>
      <c r="I1349">
        <v>1</v>
      </c>
    </row>
    <row r="1350" spans="1:9">
      <c r="A1350">
        <v>2161845</v>
      </c>
      <c r="B1350" t="s">
        <v>9</v>
      </c>
      <c r="C1350" t="str">
        <f>"05393"</f>
        <v>05393</v>
      </c>
      <c r="D1350" t="str">
        <f>""</f>
        <v/>
      </c>
      <c r="E1350">
        <v>2162624</v>
      </c>
      <c r="F1350" t="s">
        <v>9</v>
      </c>
      <c r="G1350" t="str">
        <f>"06747"</f>
        <v>06747</v>
      </c>
      <c r="H1350" t="str">
        <f>""</f>
        <v/>
      </c>
      <c r="I1350">
        <v>1</v>
      </c>
    </row>
    <row r="1351" spans="1:9">
      <c r="A1351">
        <v>2161845</v>
      </c>
      <c r="B1351" t="s">
        <v>9</v>
      </c>
      <c r="C1351" t="str">
        <f>"05393"</f>
        <v>05393</v>
      </c>
      <c r="D1351" t="str">
        <f>""</f>
        <v/>
      </c>
      <c r="E1351">
        <v>2162625</v>
      </c>
      <c r="F1351" t="s">
        <v>9</v>
      </c>
      <c r="G1351" t="str">
        <f>"06748"</f>
        <v>06748</v>
      </c>
      <c r="H1351" t="str">
        <f>""</f>
        <v/>
      </c>
      <c r="I1351">
        <v>1</v>
      </c>
    </row>
    <row r="1352" spans="1:9">
      <c r="A1352">
        <v>2161845</v>
      </c>
      <c r="B1352" t="s">
        <v>9</v>
      </c>
      <c r="C1352" t="str">
        <f>"05393"</f>
        <v>05393</v>
      </c>
      <c r="D1352" t="str">
        <f>""</f>
        <v/>
      </c>
      <c r="E1352">
        <v>2163607</v>
      </c>
      <c r="F1352" t="s">
        <v>9</v>
      </c>
      <c r="G1352" t="str">
        <f>"08392"</f>
        <v>08392</v>
      </c>
      <c r="H1352" t="str">
        <f>""</f>
        <v/>
      </c>
      <c r="I1352">
        <v>1</v>
      </c>
    </row>
    <row r="1353" spans="1:9">
      <c r="A1353">
        <v>2161847</v>
      </c>
      <c r="B1353" t="s">
        <v>9</v>
      </c>
      <c r="C1353" t="str">
        <f>"05397"</f>
        <v>05397</v>
      </c>
      <c r="D1353" t="str">
        <f>""</f>
        <v/>
      </c>
      <c r="E1353">
        <v>2160901</v>
      </c>
      <c r="F1353" t="s">
        <v>9</v>
      </c>
      <c r="G1353" t="str">
        <f>"03810"</f>
        <v>03810</v>
      </c>
      <c r="H1353" t="str">
        <f>""</f>
        <v/>
      </c>
      <c r="I1353">
        <v>1</v>
      </c>
    </row>
    <row r="1354" spans="1:9">
      <c r="A1354">
        <v>2161847</v>
      </c>
      <c r="B1354" t="s">
        <v>9</v>
      </c>
      <c r="C1354" t="str">
        <f>"05397"</f>
        <v>05397</v>
      </c>
      <c r="D1354" t="str">
        <f>""</f>
        <v/>
      </c>
      <c r="E1354">
        <v>2162290</v>
      </c>
      <c r="F1354" t="s">
        <v>9</v>
      </c>
      <c r="G1354" t="str">
        <f>"06176"</f>
        <v>06176</v>
      </c>
      <c r="H1354" t="str">
        <f>""</f>
        <v/>
      </c>
      <c r="I1354">
        <v>2</v>
      </c>
    </row>
    <row r="1355" spans="1:9">
      <c r="A1355">
        <v>2161847</v>
      </c>
      <c r="B1355" t="s">
        <v>9</v>
      </c>
      <c r="C1355" t="str">
        <f>"05397"</f>
        <v>05397</v>
      </c>
      <c r="D1355" t="str">
        <f>""</f>
        <v/>
      </c>
      <c r="E1355">
        <v>2162493</v>
      </c>
      <c r="F1355" t="s">
        <v>9</v>
      </c>
      <c r="G1355" t="str">
        <f>"06540"</f>
        <v>06540</v>
      </c>
      <c r="H1355" t="str">
        <f>""</f>
        <v/>
      </c>
      <c r="I1355">
        <v>1</v>
      </c>
    </row>
    <row r="1356" spans="1:9">
      <c r="A1356">
        <v>2161847</v>
      </c>
      <c r="B1356" t="s">
        <v>9</v>
      </c>
      <c r="C1356" t="str">
        <f>"05397"</f>
        <v>05397</v>
      </c>
      <c r="D1356" t="str">
        <f>""</f>
        <v/>
      </c>
      <c r="E1356">
        <v>2162494</v>
      </c>
      <c r="F1356" t="s">
        <v>9</v>
      </c>
      <c r="G1356" t="str">
        <f>"06541"</f>
        <v>06541</v>
      </c>
      <c r="H1356" t="str">
        <f>""</f>
        <v/>
      </c>
      <c r="I1356">
        <v>1</v>
      </c>
    </row>
    <row r="1357" spans="1:9">
      <c r="A1357">
        <v>2161848</v>
      </c>
      <c r="B1357" t="s">
        <v>9</v>
      </c>
      <c r="C1357" t="str">
        <f>"05398"</f>
        <v>05398</v>
      </c>
      <c r="D1357" t="str">
        <f>""</f>
        <v/>
      </c>
      <c r="E1357">
        <v>2160901</v>
      </c>
      <c r="F1357" t="s">
        <v>9</v>
      </c>
      <c r="G1357" t="str">
        <f>"03810"</f>
        <v>03810</v>
      </c>
      <c r="H1357" t="str">
        <f>""</f>
        <v/>
      </c>
      <c r="I1357">
        <v>1</v>
      </c>
    </row>
    <row r="1358" spans="1:9">
      <c r="A1358">
        <v>2161848</v>
      </c>
      <c r="B1358" t="s">
        <v>9</v>
      </c>
      <c r="C1358" t="str">
        <f>"05398"</f>
        <v>05398</v>
      </c>
      <c r="D1358" t="str">
        <f>""</f>
        <v/>
      </c>
      <c r="E1358">
        <v>2162290</v>
      </c>
      <c r="F1358" t="s">
        <v>9</v>
      </c>
      <c r="G1358" t="str">
        <f>"06176"</f>
        <v>06176</v>
      </c>
      <c r="H1358" t="str">
        <f>""</f>
        <v/>
      </c>
      <c r="I1358">
        <v>2</v>
      </c>
    </row>
    <row r="1359" spans="1:9">
      <c r="A1359">
        <v>2161848</v>
      </c>
      <c r="B1359" t="s">
        <v>9</v>
      </c>
      <c r="C1359" t="str">
        <f>"05398"</f>
        <v>05398</v>
      </c>
      <c r="D1359" t="str">
        <f>""</f>
        <v/>
      </c>
      <c r="E1359">
        <v>2162493</v>
      </c>
      <c r="F1359" t="s">
        <v>9</v>
      </c>
      <c r="G1359" t="str">
        <f>"06540"</f>
        <v>06540</v>
      </c>
      <c r="H1359" t="str">
        <f>""</f>
        <v/>
      </c>
      <c r="I1359">
        <v>1</v>
      </c>
    </row>
    <row r="1360" spans="1:9">
      <c r="A1360">
        <v>2161848</v>
      </c>
      <c r="B1360" t="s">
        <v>9</v>
      </c>
      <c r="C1360" t="str">
        <f>"05398"</f>
        <v>05398</v>
      </c>
      <c r="D1360" t="str">
        <f>""</f>
        <v/>
      </c>
      <c r="E1360">
        <v>2162495</v>
      </c>
      <c r="F1360" t="s">
        <v>9</v>
      </c>
      <c r="G1360" t="str">
        <f>"06542"</f>
        <v>06542</v>
      </c>
      <c r="H1360" t="str">
        <f>""</f>
        <v/>
      </c>
      <c r="I1360">
        <v>1</v>
      </c>
    </row>
    <row r="1361" spans="1:9">
      <c r="A1361">
        <v>2161850</v>
      </c>
      <c r="B1361" t="s">
        <v>9</v>
      </c>
      <c r="C1361" t="str">
        <f>"05400"</f>
        <v>05400</v>
      </c>
      <c r="D1361" t="str">
        <f>""</f>
        <v/>
      </c>
      <c r="E1361">
        <v>2162290</v>
      </c>
      <c r="F1361" t="s">
        <v>9</v>
      </c>
      <c r="G1361" t="str">
        <f>"06176"</f>
        <v>06176</v>
      </c>
      <c r="H1361" t="str">
        <f>""</f>
        <v/>
      </c>
      <c r="I1361">
        <v>2</v>
      </c>
    </row>
    <row r="1362" spans="1:9">
      <c r="A1362">
        <v>2161850</v>
      </c>
      <c r="B1362" t="s">
        <v>9</v>
      </c>
      <c r="C1362" t="str">
        <f>"05400"</f>
        <v>05400</v>
      </c>
      <c r="D1362" t="str">
        <f>""</f>
        <v/>
      </c>
      <c r="E1362">
        <v>2162339</v>
      </c>
      <c r="F1362" t="s">
        <v>9</v>
      </c>
      <c r="G1362" t="str">
        <f>"06243"</f>
        <v>06243</v>
      </c>
      <c r="H1362" t="str">
        <f>""</f>
        <v/>
      </c>
      <c r="I1362">
        <v>1</v>
      </c>
    </row>
    <row r="1363" spans="1:9">
      <c r="A1363">
        <v>2161850</v>
      </c>
      <c r="B1363" t="s">
        <v>9</v>
      </c>
      <c r="C1363" t="str">
        <f>"05400"</f>
        <v>05400</v>
      </c>
      <c r="D1363" t="str">
        <f>""</f>
        <v/>
      </c>
      <c r="E1363">
        <v>2162493</v>
      </c>
      <c r="F1363" t="s">
        <v>9</v>
      </c>
      <c r="G1363" t="str">
        <f>"06540"</f>
        <v>06540</v>
      </c>
      <c r="H1363" t="str">
        <f>""</f>
        <v/>
      </c>
      <c r="I1363">
        <v>1</v>
      </c>
    </row>
    <row r="1364" spans="1:9">
      <c r="A1364">
        <v>2161851</v>
      </c>
      <c r="B1364" t="s">
        <v>9</v>
      </c>
      <c r="C1364" t="str">
        <f>"05401"</f>
        <v>05401</v>
      </c>
      <c r="D1364" t="str">
        <f>""</f>
        <v/>
      </c>
      <c r="E1364">
        <v>2162290</v>
      </c>
      <c r="F1364" t="s">
        <v>9</v>
      </c>
      <c r="G1364" t="str">
        <f>"06176"</f>
        <v>06176</v>
      </c>
      <c r="H1364" t="str">
        <f>""</f>
        <v/>
      </c>
      <c r="I1364">
        <v>2</v>
      </c>
    </row>
    <row r="1365" spans="1:9">
      <c r="A1365">
        <v>2161851</v>
      </c>
      <c r="B1365" t="s">
        <v>9</v>
      </c>
      <c r="C1365" t="str">
        <f>"05401"</f>
        <v>05401</v>
      </c>
      <c r="D1365" t="str">
        <f>""</f>
        <v/>
      </c>
      <c r="E1365">
        <v>2162338</v>
      </c>
      <c r="F1365" t="s">
        <v>9</v>
      </c>
      <c r="G1365" t="str">
        <f>"06242"</f>
        <v>06242</v>
      </c>
      <c r="H1365" t="str">
        <f>""</f>
        <v/>
      </c>
      <c r="I1365">
        <v>1</v>
      </c>
    </row>
    <row r="1366" spans="1:9">
      <c r="A1366">
        <v>2161851</v>
      </c>
      <c r="B1366" t="s">
        <v>9</v>
      </c>
      <c r="C1366" t="str">
        <f>"05401"</f>
        <v>05401</v>
      </c>
      <c r="D1366" t="str">
        <f>""</f>
        <v/>
      </c>
      <c r="E1366">
        <v>2162493</v>
      </c>
      <c r="F1366" t="s">
        <v>9</v>
      </c>
      <c r="G1366" t="str">
        <f>"06540"</f>
        <v>06540</v>
      </c>
      <c r="H1366" t="str">
        <f>""</f>
        <v/>
      </c>
      <c r="I1366">
        <v>1</v>
      </c>
    </row>
    <row r="1367" spans="1:9">
      <c r="A1367">
        <v>2161854</v>
      </c>
      <c r="B1367" t="s">
        <v>9</v>
      </c>
      <c r="C1367" t="str">
        <f>"05408"</f>
        <v>05408</v>
      </c>
      <c r="D1367" t="str">
        <f>""</f>
        <v/>
      </c>
      <c r="E1367">
        <v>2160903</v>
      </c>
      <c r="F1367" t="s">
        <v>9</v>
      </c>
      <c r="G1367" t="str">
        <f>"03812"</f>
        <v>03812</v>
      </c>
      <c r="H1367" t="str">
        <f>""</f>
        <v/>
      </c>
      <c r="I1367">
        <v>1</v>
      </c>
    </row>
    <row r="1368" spans="1:9">
      <c r="A1368">
        <v>2161854</v>
      </c>
      <c r="B1368" t="s">
        <v>9</v>
      </c>
      <c r="C1368" t="str">
        <f>"05408"</f>
        <v>05408</v>
      </c>
      <c r="D1368" t="str">
        <f>""</f>
        <v/>
      </c>
      <c r="E1368">
        <v>2162261</v>
      </c>
      <c r="F1368" t="s">
        <v>9</v>
      </c>
      <c r="G1368" t="str">
        <f>"06128"</f>
        <v>06128</v>
      </c>
      <c r="H1368" t="str">
        <f>""</f>
        <v/>
      </c>
      <c r="I1368">
        <v>2</v>
      </c>
    </row>
    <row r="1369" spans="1:9">
      <c r="A1369">
        <v>2161854</v>
      </c>
      <c r="B1369" t="s">
        <v>9</v>
      </c>
      <c r="C1369" t="str">
        <f>"05408"</f>
        <v>05408</v>
      </c>
      <c r="D1369" t="str">
        <f>""</f>
        <v/>
      </c>
      <c r="E1369">
        <v>2163422</v>
      </c>
      <c r="F1369" t="s">
        <v>9</v>
      </c>
      <c r="G1369" t="str">
        <f>"08081"</f>
        <v>08081</v>
      </c>
      <c r="H1369" t="str">
        <f>""</f>
        <v/>
      </c>
      <c r="I1369">
        <v>1</v>
      </c>
    </row>
    <row r="1370" spans="1:9">
      <c r="A1370">
        <v>2161855</v>
      </c>
      <c r="B1370" t="s">
        <v>9</v>
      </c>
      <c r="C1370" t="str">
        <f>"05409"</f>
        <v>05409</v>
      </c>
      <c r="D1370" t="str">
        <f>""</f>
        <v/>
      </c>
      <c r="E1370">
        <v>2160902</v>
      </c>
      <c r="F1370" t="s">
        <v>9</v>
      </c>
      <c r="G1370" t="str">
        <f>"03811"</f>
        <v>03811</v>
      </c>
      <c r="H1370" t="str">
        <f>""</f>
        <v/>
      </c>
      <c r="I1370">
        <v>1</v>
      </c>
    </row>
    <row r="1371" spans="1:9">
      <c r="A1371">
        <v>2161855</v>
      </c>
      <c r="B1371" t="s">
        <v>9</v>
      </c>
      <c r="C1371" t="str">
        <f>"05409"</f>
        <v>05409</v>
      </c>
      <c r="D1371" t="str">
        <f>""</f>
        <v/>
      </c>
      <c r="E1371">
        <v>2162261</v>
      </c>
      <c r="F1371" t="s">
        <v>9</v>
      </c>
      <c r="G1371" t="str">
        <f>"06128"</f>
        <v>06128</v>
      </c>
      <c r="H1371" t="str">
        <f>""</f>
        <v/>
      </c>
      <c r="I1371">
        <v>2</v>
      </c>
    </row>
    <row r="1372" spans="1:9">
      <c r="A1372">
        <v>2161855</v>
      </c>
      <c r="B1372" t="s">
        <v>9</v>
      </c>
      <c r="C1372" t="str">
        <f>"05409"</f>
        <v>05409</v>
      </c>
      <c r="D1372" t="str">
        <f>""</f>
        <v/>
      </c>
      <c r="E1372">
        <v>2163422</v>
      </c>
      <c r="F1372" t="s">
        <v>9</v>
      </c>
      <c r="G1372" t="str">
        <f>"08081"</f>
        <v>08081</v>
      </c>
      <c r="H1372" t="str">
        <f>""</f>
        <v/>
      </c>
      <c r="I1372">
        <v>1</v>
      </c>
    </row>
    <row r="1373" spans="1:9">
      <c r="A1373">
        <v>2161857</v>
      </c>
      <c r="B1373" t="s">
        <v>9</v>
      </c>
      <c r="C1373" t="str">
        <f>"05411"</f>
        <v>05411</v>
      </c>
      <c r="D1373" t="str">
        <f>""</f>
        <v/>
      </c>
      <c r="E1373">
        <v>2160901</v>
      </c>
      <c r="F1373" t="s">
        <v>9</v>
      </c>
      <c r="G1373" t="str">
        <f>"03810"</f>
        <v>03810</v>
      </c>
      <c r="H1373" t="str">
        <f>""</f>
        <v/>
      </c>
      <c r="I1373">
        <v>1</v>
      </c>
    </row>
    <row r="1374" spans="1:9">
      <c r="A1374">
        <v>2161857</v>
      </c>
      <c r="B1374" t="s">
        <v>9</v>
      </c>
      <c r="C1374" t="str">
        <f>"05411"</f>
        <v>05411</v>
      </c>
      <c r="D1374" t="str">
        <f>""</f>
        <v/>
      </c>
      <c r="E1374">
        <v>2162589</v>
      </c>
      <c r="F1374" t="s">
        <v>9</v>
      </c>
      <c r="G1374" t="str">
        <f>"06689"</f>
        <v>06689</v>
      </c>
      <c r="H1374" t="str">
        <f>""</f>
        <v/>
      </c>
      <c r="I1374">
        <v>2</v>
      </c>
    </row>
    <row r="1375" spans="1:9">
      <c r="A1375">
        <v>2161858</v>
      </c>
      <c r="B1375" t="s">
        <v>9</v>
      </c>
      <c r="C1375" t="str">
        <f>"05412"</f>
        <v>05412</v>
      </c>
      <c r="D1375" t="str">
        <f>""</f>
        <v/>
      </c>
      <c r="E1375">
        <v>2160593</v>
      </c>
      <c r="F1375" t="s">
        <v>9</v>
      </c>
      <c r="G1375" t="str">
        <f>"03271"</f>
        <v>03271</v>
      </c>
      <c r="H1375" t="str">
        <f>""</f>
        <v/>
      </c>
      <c r="I1375">
        <v>1</v>
      </c>
    </row>
    <row r="1376" spans="1:9">
      <c r="A1376">
        <v>2161858</v>
      </c>
      <c r="B1376" t="s">
        <v>9</v>
      </c>
      <c r="C1376" t="str">
        <f>"05412"</f>
        <v>05412</v>
      </c>
      <c r="D1376" t="str">
        <f>""</f>
        <v/>
      </c>
      <c r="E1376">
        <v>2160596</v>
      </c>
      <c r="F1376" t="s">
        <v>9</v>
      </c>
      <c r="G1376" t="str">
        <f>"03274"</f>
        <v>03274</v>
      </c>
      <c r="H1376" t="str">
        <f>""</f>
        <v/>
      </c>
      <c r="I1376">
        <v>1</v>
      </c>
    </row>
    <row r="1377" spans="1:9">
      <c r="A1377">
        <v>2161858</v>
      </c>
      <c r="B1377" t="s">
        <v>9</v>
      </c>
      <c r="C1377" t="str">
        <f>"05412"</f>
        <v>05412</v>
      </c>
      <c r="D1377" t="str">
        <f>""</f>
        <v/>
      </c>
      <c r="E1377">
        <v>2160912</v>
      </c>
      <c r="F1377" t="s">
        <v>9</v>
      </c>
      <c r="G1377" t="str">
        <f>"03831"</f>
        <v>03831</v>
      </c>
      <c r="H1377" t="str">
        <f>""</f>
        <v/>
      </c>
      <c r="I1377">
        <v>1</v>
      </c>
    </row>
    <row r="1378" spans="1:9">
      <c r="A1378">
        <v>2161859</v>
      </c>
      <c r="B1378" t="s">
        <v>9</v>
      </c>
      <c r="C1378" t="str">
        <f>"05413"</f>
        <v>05413</v>
      </c>
      <c r="D1378" t="str">
        <f>""</f>
        <v/>
      </c>
      <c r="E1378">
        <v>2162290</v>
      </c>
      <c r="F1378" t="s">
        <v>9</v>
      </c>
      <c r="G1378" t="str">
        <f>"06176"</f>
        <v>06176</v>
      </c>
      <c r="H1378" t="str">
        <f>""</f>
        <v/>
      </c>
      <c r="I1378">
        <v>2</v>
      </c>
    </row>
    <row r="1379" spans="1:9">
      <c r="A1379">
        <v>2161859</v>
      </c>
      <c r="B1379" t="s">
        <v>9</v>
      </c>
      <c r="C1379" t="str">
        <f>"05413"</f>
        <v>05413</v>
      </c>
      <c r="D1379" t="str">
        <f>""</f>
        <v/>
      </c>
      <c r="E1379">
        <v>2162722</v>
      </c>
      <c r="F1379" t="s">
        <v>9</v>
      </c>
      <c r="G1379" t="str">
        <f>"06890"</f>
        <v>06890</v>
      </c>
      <c r="H1379" t="str">
        <f>""</f>
        <v/>
      </c>
      <c r="I1379">
        <v>1</v>
      </c>
    </row>
    <row r="1380" spans="1:9">
      <c r="A1380">
        <v>2161860</v>
      </c>
      <c r="B1380" t="s">
        <v>9</v>
      </c>
      <c r="C1380" t="str">
        <f>"05415"</f>
        <v>05415</v>
      </c>
      <c r="D1380" t="str">
        <f>""</f>
        <v/>
      </c>
      <c r="E1380">
        <v>2161862</v>
      </c>
      <c r="F1380" t="s">
        <v>9</v>
      </c>
      <c r="G1380" t="str">
        <f>"05417"</f>
        <v>05417</v>
      </c>
      <c r="H1380" t="str">
        <f>""</f>
        <v/>
      </c>
      <c r="I1380">
        <v>1</v>
      </c>
    </row>
    <row r="1381" spans="1:9">
      <c r="A1381">
        <v>2161860</v>
      </c>
      <c r="B1381" t="s">
        <v>9</v>
      </c>
      <c r="C1381" t="str">
        <f>"05415"</f>
        <v>05415</v>
      </c>
      <c r="D1381" t="str">
        <f>""</f>
        <v/>
      </c>
      <c r="E1381">
        <v>2161863</v>
      </c>
      <c r="F1381" t="s">
        <v>9</v>
      </c>
      <c r="G1381" t="str">
        <f>"05418"</f>
        <v>05418</v>
      </c>
      <c r="H1381" t="str">
        <f>""</f>
        <v/>
      </c>
      <c r="I1381">
        <v>1</v>
      </c>
    </row>
    <row r="1382" spans="1:9">
      <c r="A1382">
        <v>2161860</v>
      </c>
      <c r="B1382" t="s">
        <v>9</v>
      </c>
      <c r="C1382" t="str">
        <f>"05415"</f>
        <v>05415</v>
      </c>
      <c r="D1382" t="str">
        <f>""</f>
        <v/>
      </c>
      <c r="E1382">
        <v>2163463</v>
      </c>
      <c r="F1382" t="s">
        <v>9</v>
      </c>
      <c r="G1382" t="str">
        <f>"08152"</f>
        <v>08152</v>
      </c>
      <c r="H1382" t="str">
        <f>""</f>
        <v/>
      </c>
      <c r="I1382">
        <v>1</v>
      </c>
    </row>
    <row r="1383" spans="1:9">
      <c r="A1383">
        <v>2161861</v>
      </c>
      <c r="B1383" t="s">
        <v>9</v>
      </c>
      <c r="C1383" t="str">
        <f t="shared" ref="C1383:C1390" si="80">"05416"</f>
        <v>05416</v>
      </c>
      <c r="D1383" t="str">
        <f>""</f>
        <v/>
      </c>
      <c r="E1383">
        <v>2161559</v>
      </c>
      <c r="F1383" t="s">
        <v>9</v>
      </c>
      <c r="G1383" t="str">
        <f>"04947"</f>
        <v>04947</v>
      </c>
      <c r="H1383" t="str">
        <f>""</f>
        <v/>
      </c>
      <c r="I1383">
        <v>1</v>
      </c>
    </row>
    <row r="1384" spans="1:9">
      <c r="A1384">
        <v>2161861</v>
      </c>
      <c r="B1384" t="s">
        <v>9</v>
      </c>
      <c r="C1384" t="str">
        <f t="shared" si="80"/>
        <v>05416</v>
      </c>
      <c r="D1384" t="str">
        <f>""</f>
        <v/>
      </c>
      <c r="E1384">
        <v>2161862</v>
      </c>
      <c r="F1384" t="s">
        <v>9</v>
      </c>
      <c r="G1384" t="str">
        <f>"05417"</f>
        <v>05417</v>
      </c>
      <c r="H1384" t="str">
        <f>""</f>
        <v/>
      </c>
      <c r="I1384">
        <v>1</v>
      </c>
    </row>
    <row r="1385" spans="1:9">
      <c r="A1385">
        <v>2161861</v>
      </c>
      <c r="B1385" t="s">
        <v>9</v>
      </c>
      <c r="C1385" t="str">
        <f t="shared" si="80"/>
        <v>05416</v>
      </c>
      <c r="D1385" t="str">
        <f>""</f>
        <v/>
      </c>
      <c r="E1385">
        <v>2161863</v>
      </c>
      <c r="F1385" t="s">
        <v>9</v>
      </c>
      <c r="G1385" t="str">
        <f>"05418"</f>
        <v>05418</v>
      </c>
      <c r="H1385" t="str">
        <f>""</f>
        <v/>
      </c>
      <c r="I1385">
        <v>1</v>
      </c>
    </row>
    <row r="1386" spans="1:9">
      <c r="A1386">
        <v>2161861</v>
      </c>
      <c r="B1386" t="s">
        <v>9</v>
      </c>
      <c r="C1386" t="str">
        <f t="shared" si="80"/>
        <v>05416</v>
      </c>
      <c r="D1386" t="str">
        <f>""</f>
        <v/>
      </c>
      <c r="E1386">
        <v>2161934</v>
      </c>
      <c r="F1386" t="s">
        <v>9</v>
      </c>
      <c r="G1386" t="str">
        <f>"05560"</f>
        <v>05560</v>
      </c>
      <c r="H1386" t="str">
        <f>""</f>
        <v/>
      </c>
      <c r="I1386">
        <v>1</v>
      </c>
    </row>
    <row r="1387" spans="1:9">
      <c r="A1387">
        <v>2161861</v>
      </c>
      <c r="B1387" t="s">
        <v>9</v>
      </c>
      <c r="C1387" t="str">
        <f t="shared" si="80"/>
        <v>05416</v>
      </c>
      <c r="D1387" t="str">
        <f>""</f>
        <v/>
      </c>
      <c r="E1387">
        <v>2162070</v>
      </c>
      <c r="F1387" t="s">
        <v>9</v>
      </c>
      <c r="G1387" t="str">
        <f>"05792"</f>
        <v>05792</v>
      </c>
      <c r="H1387" t="str">
        <f>""</f>
        <v/>
      </c>
      <c r="I1387">
        <v>2</v>
      </c>
    </row>
    <row r="1388" spans="1:9">
      <c r="A1388">
        <v>2161861</v>
      </c>
      <c r="B1388" t="s">
        <v>9</v>
      </c>
      <c r="C1388" t="str">
        <f t="shared" si="80"/>
        <v>05416</v>
      </c>
      <c r="D1388" t="str">
        <f>""</f>
        <v/>
      </c>
      <c r="E1388">
        <v>2163463</v>
      </c>
      <c r="F1388" t="s">
        <v>9</v>
      </c>
      <c r="G1388" t="str">
        <f>"08152"</f>
        <v>08152</v>
      </c>
      <c r="H1388" t="str">
        <f>""</f>
        <v/>
      </c>
      <c r="I1388">
        <v>1</v>
      </c>
    </row>
    <row r="1389" spans="1:9">
      <c r="A1389">
        <v>2161861</v>
      </c>
      <c r="B1389" t="s">
        <v>9</v>
      </c>
      <c r="C1389" t="str">
        <f t="shared" si="80"/>
        <v>05416</v>
      </c>
      <c r="D1389" t="str">
        <f>""</f>
        <v/>
      </c>
      <c r="E1389">
        <v>2164006</v>
      </c>
      <c r="F1389" t="s">
        <v>9</v>
      </c>
      <c r="G1389" t="str">
        <f>"08952"</f>
        <v>08952</v>
      </c>
      <c r="H1389" t="str">
        <f>""</f>
        <v/>
      </c>
      <c r="I1389">
        <v>1</v>
      </c>
    </row>
    <row r="1390" spans="1:9">
      <c r="A1390">
        <v>2161861</v>
      </c>
      <c r="B1390" t="s">
        <v>9</v>
      </c>
      <c r="C1390" t="str">
        <f t="shared" si="80"/>
        <v>05416</v>
      </c>
      <c r="D1390" t="str">
        <f>""</f>
        <v/>
      </c>
      <c r="E1390">
        <v>2164007</v>
      </c>
      <c r="F1390" t="s">
        <v>9</v>
      </c>
      <c r="G1390" t="str">
        <f>"08953"</f>
        <v>08953</v>
      </c>
      <c r="H1390" t="str">
        <f>""</f>
        <v/>
      </c>
      <c r="I1390">
        <v>1</v>
      </c>
    </row>
    <row r="1391" spans="1:9">
      <c r="A1391">
        <v>2161870</v>
      </c>
      <c r="B1391" t="s">
        <v>9</v>
      </c>
      <c r="C1391" t="str">
        <f>"05427"</f>
        <v>05427</v>
      </c>
      <c r="D1391" t="str">
        <f>""</f>
        <v/>
      </c>
      <c r="E1391">
        <v>2162559</v>
      </c>
      <c r="F1391" t="s">
        <v>9</v>
      </c>
      <c r="G1391" t="str">
        <f>"06645"</f>
        <v>06645</v>
      </c>
      <c r="H1391" t="str">
        <f>""</f>
        <v/>
      </c>
      <c r="I1391">
        <v>6</v>
      </c>
    </row>
    <row r="1392" spans="1:9">
      <c r="A1392">
        <v>2161870</v>
      </c>
      <c r="B1392" t="s">
        <v>9</v>
      </c>
      <c r="C1392" t="str">
        <f>"05427"</f>
        <v>05427</v>
      </c>
      <c r="D1392" t="str">
        <f>""</f>
        <v/>
      </c>
      <c r="E1392">
        <v>2163979</v>
      </c>
      <c r="F1392" t="s">
        <v>9</v>
      </c>
      <c r="G1392" t="str">
        <f>"08916"</f>
        <v>08916</v>
      </c>
      <c r="H1392" t="str">
        <f>""</f>
        <v/>
      </c>
      <c r="I1392">
        <v>6</v>
      </c>
    </row>
    <row r="1393" spans="1:9">
      <c r="A1393">
        <v>2161880</v>
      </c>
      <c r="B1393" t="s">
        <v>9</v>
      </c>
      <c r="C1393" t="str">
        <f>"05444"</f>
        <v>05444</v>
      </c>
      <c r="D1393" t="str">
        <f>""</f>
        <v/>
      </c>
      <c r="E1393">
        <v>2161878</v>
      </c>
      <c r="F1393" t="s">
        <v>9</v>
      </c>
      <c r="G1393" t="str">
        <f>"05442"</f>
        <v>05442</v>
      </c>
      <c r="H1393" t="str">
        <f>""</f>
        <v/>
      </c>
      <c r="I1393">
        <v>1</v>
      </c>
    </row>
    <row r="1394" spans="1:9">
      <c r="A1394">
        <v>2161880</v>
      </c>
      <c r="B1394" t="s">
        <v>9</v>
      </c>
      <c r="C1394" t="str">
        <f>"05444"</f>
        <v>05444</v>
      </c>
      <c r="D1394" t="str">
        <f>""</f>
        <v/>
      </c>
      <c r="E1394">
        <v>2163582</v>
      </c>
      <c r="F1394" t="s">
        <v>9</v>
      </c>
      <c r="G1394" t="str">
        <f>"08364"</f>
        <v>08364</v>
      </c>
      <c r="H1394" t="str">
        <f>""</f>
        <v/>
      </c>
      <c r="I1394">
        <v>10</v>
      </c>
    </row>
    <row r="1395" spans="1:9">
      <c r="A1395">
        <v>2161885</v>
      </c>
      <c r="B1395" t="s">
        <v>9</v>
      </c>
      <c r="C1395" t="str">
        <f>"05456"</f>
        <v>05456</v>
      </c>
      <c r="D1395" t="str">
        <f>""</f>
        <v/>
      </c>
      <c r="E1395">
        <v>2161876</v>
      </c>
      <c r="F1395" t="s">
        <v>9</v>
      </c>
      <c r="G1395" t="str">
        <f>"05437"</f>
        <v>05437</v>
      </c>
      <c r="H1395" t="str">
        <f>""</f>
        <v/>
      </c>
      <c r="I1395">
        <v>1</v>
      </c>
    </row>
    <row r="1396" spans="1:9">
      <c r="A1396">
        <v>2161885</v>
      </c>
      <c r="B1396" t="s">
        <v>9</v>
      </c>
      <c r="C1396" t="str">
        <f>"05456"</f>
        <v>05456</v>
      </c>
      <c r="D1396" t="str">
        <f>""</f>
        <v/>
      </c>
      <c r="E1396">
        <v>2161877</v>
      </c>
      <c r="F1396" t="s">
        <v>9</v>
      </c>
      <c r="G1396" t="str">
        <f>"05438"</f>
        <v>05438</v>
      </c>
      <c r="H1396" t="str">
        <f>""</f>
        <v/>
      </c>
      <c r="I1396">
        <v>1</v>
      </c>
    </row>
    <row r="1397" spans="1:9">
      <c r="A1397">
        <v>2161885</v>
      </c>
      <c r="B1397" t="s">
        <v>9</v>
      </c>
      <c r="C1397" t="str">
        <f>"05456"</f>
        <v>05456</v>
      </c>
      <c r="D1397" t="str">
        <f>""</f>
        <v/>
      </c>
      <c r="E1397">
        <v>2162186</v>
      </c>
      <c r="F1397" t="s">
        <v>9</v>
      </c>
      <c r="G1397" t="str">
        <f>"05990"</f>
        <v>05990</v>
      </c>
      <c r="H1397" t="str">
        <f>""</f>
        <v/>
      </c>
      <c r="I1397">
        <v>1</v>
      </c>
    </row>
    <row r="1398" spans="1:9">
      <c r="A1398">
        <v>2161897</v>
      </c>
      <c r="B1398" t="s">
        <v>9</v>
      </c>
      <c r="C1398" t="str">
        <f t="shared" ref="C1398:C1406" si="81">"05482"</f>
        <v>05482</v>
      </c>
      <c r="D1398" t="str">
        <f>""</f>
        <v/>
      </c>
      <c r="E1398">
        <v>2159167</v>
      </c>
      <c r="F1398" t="s">
        <v>9</v>
      </c>
      <c r="G1398" t="str">
        <f>"01096"</f>
        <v>01096</v>
      </c>
      <c r="H1398" t="str">
        <f>""</f>
        <v/>
      </c>
      <c r="I1398">
        <v>1</v>
      </c>
    </row>
    <row r="1399" spans="1:9">
      <c r="A1399">
        <v>2161897</v>
      </c>
      <c r="B1399" t="s">
        <v>9</v>
      </c>
      <c r="C1399" t="str">
        <f t="shared" si="81"/>
        <v>05482</v>
      </c>
      <c r="D1399" t="str">
        <f>""</f>
        <v/>
      </c>
      <c r="E1399">
        <v>2159608</v>
      </c>
      <c r="F1399" t="s">
        <v>9</v>
      </c>
      <c r="G1399" t="str">
        <f>"01661"</f>
        <v>01661</v>
      </c>
      <c r="H1399" t="str">
        <f>""</f>
        <v/>
      </c>
      <c r="I1399">
        <v>1</v>
      </c>
    </row>
    <row r="1400" spans="1:9">
      <c r="A1400">
        <v>2161897</v>
      </c>
      <c r="B1400" t="s">
        <v>9</v>
      </c>
      <c r="C1400" t="str">
        <f t="shared" si="81"/>
        <v>05482</v>
      </c>
      <c r="D1400" t="str">
        <f>""</f>
        <v/>
      </c>
      <c r="E1400">
        <v>2159609</v>
      </c>
      <c r="F1400" t="s">
        <v>9</v>
      </c>
      <c r="G1400" t="str">
        <f>"01662"</f>
        <v>01662</v>
      </c>
      <c r="H1400" t="str">
        <f>""</f>
        <v/>
      </c>
      <c r="I1400">
        <v>1</v>
      </c>
    </row>
    <row r="1401" spans="1:9">
      <c r="A1401">
        <v>2161897</v>
      </c>
      <c r="B1401" t="s">
        <v>9</v>
      </c>
      <c r="C1401" t="str">
        <f t="shared" si="81"/>
        <v>05482</v>
      </c>
      <c r="D1401" t="str">
        <f>""</f>
        <v/>
      </c>
      <c r="E1401">
        <v>2159811</v>
      </c>
      <c r="F1401" t="s">
        <v>9</v>
      </c>
      <c r="G1401" t="str">
        <f>"01965"</f>
        <v>01965</v>
      </c>
      <c r="H1401" t="str">
        <f>""</f>
        <v/>
      </c>
      <c r="I1401">
        <v>1</v>
      </c>
    </row>
    <row r="1402" spans="1:9">
      <c r="A1402">
        <v>2161897</v>
      </c>
      <c r="B1402" t="s">
        <v>9</v>
      </c>
      <c r="C1402" t="str">
        <f t="shared" si="81"/>
        <v>05482</v>
      </c>
      <c r="D1402" t="str">
        <f>""</f>
        <v/>
      </c>
      <c r="E1402">
        <v>2160301</v>
      </c>
      <c r="F1402" t="s">
        <v>9</v>
      </c>
      <c r="G1402" t="str">
        <f>"02684"</f>
        <v>02684</v>
      </c>
      <c r="H1402" t="str">
        <f>""</f>
        <v/>
      </c>
      <c r="I1402">
        <v>1</v>
      </c>
    </row>
    <row r="1403" spans="1:9">
      <c r="A1403">
        <v>2161897</v>
      </c>
      <c r="B1403" t="s">
        <v>9</v>
      </c>
      <c r="C1403" t="str">
        <f t="shared" si="81"/>
        <v>05482</v>
      </c>
      <c r="D1403" t="str">
        <f>""</f>
        <v/>
      </c>
      <c r="E1403">
        <v>2160302</v>
      </c>
      <c r="F1403" t="s">
        <v>9</v>
      </c>
      <c r="G1403" t="str">
        <f>"02685"</f>
        <v>02685</v>
      </c>
      <c r="H1403" t="str">
        <f>""</f>
        <v/>
      </c>
      <c r="I1403">
        <v>1</v>
      </c>
    </row>
    <row r="1404" spans="1:9">
      <c r="A1404">
        <v>2161897</v>
      </c>
      <c r="B1404" t="s">
        <v>9</v>
      </c>
      <c r="C1404" t="str">
        <f t="shared" si="81"/>
        <v>05482</v>
      </c>
      <c r="D1404" t="str">
        <f>""</f>
        <v/>
      </c>
      <c r="E1404">
        <v>2161014</v>
      </c>
      <c r="F1404" t="s">
        <v>9</v>
      </c>
      <c r="G1404" t="str">
        <f>"03988"</f>
        <v>03988</v>
      </c>
      <c r="H1404" t="str">
        <f>""</f>
        <v/>
      </c>
      <c r="I1404">
        <v>1</v>
      </c>
    </row>
    <row r="1405" spans="1:9">
      <c r="A1405">
        <v>2161897</v>
      </c>
      <c r="B1405" t="s">
        <v>9</v>
      </c>
      <c r="C1405" t="str">
        <f t="shared" si="81"/>
        <v>05482</v>
      </c>
      <c r="D1405" t="str">
        <f>""</f>
        <v/>
      </c>
      <c r="E1405">
        <v>2161018</v>
      </c>
      <c r="F1405" t="s">
        <v>9</v>
      </c>
      <c r="G1405" t="str">
        <f>"03992"</f>
        <v>03992</v>
      </c>
      <c r="H1405" t="str">
        <f>""</f>
        <v/>
      </c>
      <c r="I1405">
        <v>2</v>
      </c>
    </row>
    <row r="1406" spans="1:9">
      <c r="A1406">
        <v>2161897</v>
      </c>
      <c r="B1406" t="s">
        <v>9</v>
      </c>
      <c r="C1406" t="str">
        <f t="shared" si="81"/>
        <v>05482</v>
      </c>
      <c r="D1406" t="str">
        <f>""</f>
        <v/>
      </c>
      <c r="E1406">
        <v>2161494</v>
      </c>
      <c r="F1406" t="s">
        <v>9</v>
      </c>
      <c r="G1406" t="str">
        <f>"04805"</f>
        <v>04805</v>
      </c>
      <c r="H1406" t="str">
        <f>""</f>
        <v/>
      </c>
      <c r="I1406">
        <v>1</v>
      </c>
    </row>
    <row r="1407" spans="1:9">
      <c r="A1407">
        <v>2161898</v>
      </c>
      <c r="B1407" t="s">
        <v>9</v>
      </c>
      <c r="C1407" t="str">
        <f t="shared" ref="C1407:C1415" si="82">"05483"</f>
        <v>05483</v>
      </c>
      <c r="D1407" t="str">
        <f>""</f>
        <v/>
      </c>
      <c r="E1407">
        <v>2159167</v>
      </c>
      <c r="F1407" t="s">
        <v>9</v>
      </c>
      <c r="G1407" t="str">
        <f>"01096"</f>
        <v>01096</v>
      </c>
      <c r="H1407" t="str">
        <f>""</f>
        <v/>
      </c>
      <c r="I1407">
        <v>1</v>
      </c>
    </row>
    <row r="1408" spans="1:9">
      <c r="A1408">
        <v>2161898</v>
      </c>
      <c r="B1408" t="s">
        <v>9</v>
      </c>
      <c r="C1408" t="str">
        <f t="shared" si="82"/>
        <v>05483</v>
      </c>
      <c r="D1408" t="str">
        <f>""</f>
        <v/>
      </c>
      <c r="E1408">
        <v>2159634</v>
      </c>
      <c r="F1408" t="s">
        <v>9</v>
      </c>
      <c r="G1408" t="str">
        <f>"01689"</f>
        <v>01689</v>
      </c>
      <c r="H1408" t="str">
        <f>""</f>
        <v/>
      </c>
      <c r="I1408">
        <v>1</v>
      </c>
    </row>
    <row r="1409" spans="1:9">
      <c r="A1409">
        <v>2161898</v>
      </c>
      <c r="B1409" t="s">
        <v>9</v>
      </c>
      <c r="C1409" t="str">
        <f t="shared" si="82"/>
        <v>05483</v>
      </c>
      <c r="D1409" t="str">
        <f>""</f>
        <v/>
      </c>
      <c r="E1409">
        <v>2159811</v>
      </c>
      <c r="F1409" t="s">
        <v>9</v>
      </c>
      <c r="G1409" t="str">
        <f>"01965"</f>
        <v>01965</v>
      </c>
      <c r="H1409" t="str">
        <f>""</f>
        <v/>
      </c>
      <c r="I1409">
        <v>1</v>
      </c>
    </row>
    <row r="1410" spans="1:9">
      <c r="A1410">
        <v>2161898</v>
      </c>
      <c r="B1410" t="s">
        <v>9</v>
      </c>
      <c r="C1410" t="str">
        <f t="shared" si="82"/>
        <v>05483</v>
      </c>
      <c r="D1410" t="str">
        <f>""</f>
        <v/>
      </c>
      <c r="E1410">
        <v>2160301</v>
      </c>
      <c r="F1410" t="s">
        <v>9</v>
      </c>
      <c r="G1410" t="str">
        <f>"02684"</f>
        <v>02684</v>
      </c>
      <c r="H1410" t="str">
        <f>""</f>
        <v/>
      </c>
      <c r="I1410">
        <v>1</v>
      </c>
    </row>
    <row r="1411" spans="1:9">
      <c r="A1411">
        <v>2161898</v>
      </c>
      <c r="B1411" t="s">
        <v>9</v>
      </c>
      <c r="C1411" t="str">
        <f t="shared" si="82"/>
        <v>05483</v>
      </c>
      <c r="D1411" t="str">
        <f>""</f>
        <v/>
      </c>
      <c r="E1411">
        <v>2160302</v>
      </c>
      <c r="F1411" t="s">
        <v>9</v>
      </c>
      <c r="G1411" t="str">
        <f>"02685"</f>
        <v>02685</v>
      </c>
      <c r="H1411" t="str">
        <f>""</f>
        <v/>
      </c>
      <c r="I1411">
        <v>1</v>
      </c>
    </row>
    <row r="1412" spans="1:9">
      <c r="A1412">
        <v>2161898</v>
      </c>
      <c r="B1412" t="s">
        <v>9</v>
      </c>
      <c r="C1412" t="str">
        <f t="shared" si="82"/>
        <v>05483</v>
      </c>
      <c r="D1412" t="str">
        <f>""</f>
        <v/>
      </c>
      <c r="E1412">
        <v>2160303</v>
      </c>
      <c r="F1412" t="s">
        <v>9</v>
      </c>
      <c r="G1412" t="str">
        <f>"02689"</f>
        <v>02689</v>
      </c>
      <c r="H1412" t="str">
        <f>""</f>
        <v/>
      </c>
      <c r="I1412">
        <v>1</v>
      </c>
    </row>
    <row r="1413" spans="1:9">
      <c r="A1413">
        <v>2161898</v>
      </c>
      <c r="B1413" t="s">
        <v>9</v>
      </c>
      <c r="C1413" t="str">
        <f t="shared" si="82"/>
        <v>05483</v>
      </c>
      <c r="D1413" t="str">
        <f>""</f>
        <v/>
      </c>
      <c r="E1413">
        <v>2161015</v>
      </c>
      <c r="F1413" t="s">
        <v>9</v>
      </c>
      <c r="G1413" t="str">
        <f>"03989"</f>
        <v>03989</v>
      </c>
      <c r="H1413" t="str">
        <f>""</f>
        <v/>
      </c>
      <c r="I1413">
        <v>1</v>
      </c>
    </row>
    <row r="1414" spans="1:9">
      <c r="A1414">
        <v>2161898</v>
      </c>
      <c r="B1414" t="s">
        <v>9</v>
      </c>
      <c r="C1414" t="str">
        <f t="shared" si="82"/>
        <v>05483</v>
      </c>
      <c r="D1414" t="str">
        <f>""</f>
        <v/>
      </c>
      <c r="E1414">
        <v>2161019</v>
      </c>
      <c r="F1414" t="s">
        <v>9</v>
      </c>
      <c r="G1414" t="str">
        <f>"03993"</f>
        <v>03993</v>
      </c>
      <c r="H1414" t="str">
        <f>""</f>
        <v/>
      </c>
      <c r="I1414">
        <v>2</v>
      </c>
    </row>
    <row r="1415" spans="1:9">
      <c r="A1415">
        <v>2161898</v>
      </c>
      <c r="B1415" t="s">
        <v>9</v>
      </c>
      <c r="C1415" t="str">
        <f t="shared" si="82"/>
        <v>05483</v>
      </c>
      <c r="D1415" t="str">
        <f>""</f>
        <v/>
      </c>
      <c r="E1415">
        <v>2161502</v>
      </c>
      <c r="F1415" t="s">
        <v>9</v>
      </c>
      <c r="G1415" t="str">
        <f>"04837"</f>
        <v>04837</v>
      </c>
      <c r="H1415" t="str">
        <f>""</f>
        <v/>
      </c>
      <c r="I1415">
        <v>1</v>
      </c>
    </row>
    <row r="1416" spans="1:9">
      <c r="A1416">
        <v>2161901</v>
      </c>
      <c r="B1416" t="s">
        <v>9</v>
      </c>
      <c r="C1416" t="str">
        <f t="shared" ref="C1416:C1425" si="83">"05487"</f>
        <v>05487</v>
      </c>
      <c r="D1416" t="str">
        <f>""</f>
        <v/>
      </c>
      <c r="E1416">
        <v>2159167</v>
      </c>
      <c r="F1416" t="s">
        <v>9</v>
      </c>
      <c r="G1416" t="str">
        <f>"01096"</f>
        <v>01096</v>
      </c>
      <c r="H1416" t="str">
        <f>""</f>
        <v/>
      </c>
      <c r="I1416">
        <v>1</v>
      </c>
    </row>
    <row r="1417" spans="1:9">
      <c r="A1417">
        <v>2161901</v>
      </c>
      <c r="B1417" t="s">
        <v>9</v>
      </c>
      <c r="C1417" t="str">
        <f t="shared" si="83"/>
        <v>05487</v>
      </c>
      <c r="D1417" t="str">
        <f>""</f>
        <v/>
      </c>
      <c r="E1417">
        <v>2159169</v>
      </c>
      <c r="F1417" t="s">
        <v>9</v>
      </c>
      <c r="G1417" t="str">
        <f>"01098"</f>
        <v>01098</v>
      </c>
      <c r="H1417" t="str">
        <f>""</f>
        <v/>
      </c>
      <c r="I1417">
        <v>1</v>
      </c>
    </row>
    <row r="1418" spans="1:9">
      <c r="A1418">
        <v>2161901</v>
      </c>
      <c r="B1418" t="s">
        <v>9</v>
      </c>
      <c r="C1418" t="str">
        <f t="shared" si="83"/>
        <v>05487</v>
      </c>
      <c r="D1418" t="str">
        <f>""</f>
        <v/>
      </c>
      <c r="E1418">
        <v>2159474</v>
      </c>
      <c r="F1418" t="s">
        <v>9</v>
      </c>
      <c r="G1418" t="str">
        <f>"01491"</f>
        <v>01491</v>
      </c>
      <c r="H1418" t="str">
        <f>""</f>
        <v/>
      </c>
      <c r="I1418">
        <v>1</v>
      </c>
    </row>
    <row r="1419" spans="1:9">
      <c r="A1419">
        <v>2161901</v>
      </c>
      <c r="B1419" t="s">
        <v>9</v>
      </c>
      <c r="C1419" t="str">
        <f t="shared" si="83"/>
        <v>05487</v>
      </c>
      <c r="D1419" t="str">
        <f>""</f>
        <v/>
      </c>
      <c r="E1419">
        <v>2159811</v>
      </c>
      <c r="F1419" t="s">
        <v>9</v>
      </c>
      <c r="G1419" t="str">
        <f>"01965"</f>
        <v>01965</v>
      </c>
      <c r="H1419" t="str">
        <f>""</f>
        <v/>
      </c>
      <c r="I1419">
        <v>1</v>
      </c>
    </row>
    <row r="1420" spans="1:9">
      <c r="A1420">
        <v>2161901</v>
      </c>
      <c r="B1420" t="s">
        <v>9</v>
      </c>
      <c r="C1420" t="str">
        <f t="shared" si="83"/>
        <v>05487</v>
      </c>
      <c r="D1420" t="str">
        <f>""</f>
        <v/>
      </c>
      <c r="E1420">
        <v>2160301</v>
      </c>
      <c r="F1420" t="s">
        <v>9</v>
      </c>
      <c r="G1420" t="str">
        <f>"02684"</f>
        <v>02684</v>
      </c>
      <c r="H1420" t="str">
        <f>""</f>
        <v/>
      </c>
      <c r="I1420">
        <v>1</v>
      </c>
    </row>
    <row r="1421" spans="1:9">
      <c r="A1421">
        <v>2161901</v>
      </c>
      <c r="B1421" t="s">
        <v>9</v>
      </c>
      <c r="C1421" t="str">
        <f t="shared" si="83"/>
        <v>05487</v>
      </c>
      <c r="D1421" t="str">
        <f>""</f>
        <v/>
      </c>
      <c r="E1421">
        <v>2160302</v>
      </c>
      <c r="F1421" t="s">
        <v>9</v>
      </c>
      <c r="G1421" t="str">
        <f>"02685"</f>
        <v>02685</v>
      </c>
      <c r="H1421" t="str">
        <f>""</f>
        <v/>
      </c>
      <c r="I1421">
        <v>1</v>
      </c>
    </row>
    <row r="1422" spans="1:9">
      <c r="A1422">
        <v>2161901</v>
      </c>
      <c r="B1422" t="s">
        <v>9</v>
      </c>
      <c r="C1422" t="str">
        <f t="shared" si="83"/>
        <v>05487</v>
      </c>
      <c r="D1422" t="str">
        <f>""</f>
        <v/>
      </c>
      <c r="E1422">
        <v>2160519</v>
      </c>
      <c r="F1422" t="s">
        <v>9</v>
      </c>
      <c r="G1422" t="str">
        <f>"03126"</f>
        <v>03126</v>
      </c>
      <c r="H1422" t="str">
        <f>""</f>
        <v/>
      </c>
      <c r="I1422">
        <v>1</v>
      </c>
    </row>
    <row r="1423" spans="1:9">
      <c r="A1423">
        <v>2161901</v>
      </c>
      <c r="B1423" t="s">
        <v>9</v>
      </c>
      <c r="C1423" t="str">
        <f t="shared" si="83"/>
        <v>05487</v>
      </c>
      <c r="D1423" t="str">
        <f>""</f>
        <v/>
      </c>
      <c r="E1423">
        <v>2161016</v>
      </c>
      <c r="F1423" t="s">
        <v>9</v>
      </c>
      <c r="G1423" t="str">
        <f>"03990"</f>
        <v>03990</v>
      </c>
      <c r="H1423" t="str">
        <f>""</f>
        <v/>
      </c>
      <c r="I1423">
        <v>1</v>
      </c>
    </row>
    <row r="1424" spans="1:9">
      <c r="A1424">
        <v>2161901</v>
      </c>
      <c r="B1424" t="s">
        <v>9</v>
      </c>
      <c r="C1424" t="str">
        <f t="shared" si="83"/>
        <v>05487</v>
      </c>
      <c r="D1424" t="str">
        <f>""</f>
        <v/>
      </c>
      <c r="E1424">
        <v>2161020</v>
      </c>
      <c r="F1424" t="s">
        <v>9</v>
      </c>
      <c r="G1424" t="str">
        <f>"03994"</f>
        <v>03994</v>
      </c>
      <c r="H1424" t="str">
        <f>""</f>
        <v/>
      </c>
      <c r="I1424">
        <v>2</v>
      </c>
    </row>
    <row r="1425" spans="1:9">
      <c r="A1425">
        <v>2161901</v>
      </c>
      <c r="B1425" t="s">
        <v>9</v>
      </c>
      <c r="C1425" t="str">
        <f t="shared" si="83"/>
        <v>05487</v>
      </c>
      <c r="D1425" t="str">
        <f>""</f>
        <v/>
      </c>
      <c r="E1425">
        <v>2161501</v>
      </c>
      <c r="F1425" t="s">
        <v>9</v>
      </c>
      <c r="G1425" t="str">
        <f>"04835"</f>
        <v>04835</v>
      </c>
      <c r="H1425" t="str">
        <f>""</f>
        <v/>
      </c>
      <c r="I1425">
        <v>1</v>
      </c>
    </row>
    <row r="1426" spans="1:9">
      <c r="A1426">
        <v>2161902</v>
      </c>
      <c r="B1426" t="s">
        <v>9</v>
      </c>
      <c r="C1426" t="str">
        <f t="shared" ref="C1426:C1435" si="84">"05488"</f>
        <v>05488</v>
      </c>
      <c r="D1426" t="str">
        <f>""</f>
        <v/>
      </c>
      <c r="E1426">
        <v>2159167</v>
      </c>
      <c r="F1426" t="s">
        <v>9</v>
      </c>
      <c r="G1426" t="str">
        <f>"01096"</f>
        <v>01096</v>
      </c>
      <c r="H1426" t="str">
        <f>""</f>
        <v/>
      </c>
      <c r="I1426">
        <v>1</v>
      </c>
    </row>
    <row r="1427" spans="1:9">
      <c r="A1427">
        <v>2161902</v>
      </c>
      <c r="B1427" t="s">
        <v>9</v>
      </c>
      <c r="C1427" t="str">
        <f t="shared" si="84"/>
        <v>05488</v>
      </c>
      <c r="D1427" t="str">
        <f>""</f>
        <v/>
      </c>
      <c r="E1427">
        <v>2159169</v>
      </c>
      <c r="F1427" t="s">
        <v>9</v>
      </c>
      <c r="G1427" t="str">
        <f>"01098"</f>
        <v>01098</v>
      </c>
      <c r="H1427" t="str">
        <f>""</f>
        <v/>
      </c>
      <c r="I1427">
        <v>2</v>
      </c>
    </row>
    <row r="1428" spans="1:9">
      <c r="A1428">
        <v>2161902</v>
      </c>
      <c r="B1428" t="s">
        <v>9</v>
      </c>
      <c r="C1428" t="str">
        <f t="shared" si="84"/>
        <v>05488</v>
      </c>
      <c r="D1428" t="str">
        <f>""</f>
        <v/>
      </c>
      <c r="E1428">
        <v>2159434</v>
      </c>
      <c r="F1428" t="s">
        <v>9</v>
      </c>
      <c r="G1428" t="str">
        <f>"01427"</f>
        <v>01427</v>
      </c>
      <c r="H1428" t="str">
        <f>""</f>
        <v/>
      </c>
      <c r="I1428">
        <v>1</v>
      </c>
    </row>
    <row r="1429" spans="1:9">
      <c r="A1429">
        <v>2161902</v>
      </c>
      <c r="B1429" t="s">
        <v>9</v>
      </c>
      <c r="C1429" t="str">
        <f t="shared" si="84"/>
        <v>05488</v>
      </c>
      <c r="D1429" t="str">
        <f>""</f>
        <v/>
      </c>
      <c r="E1429">
        <v>2159571</v>
      </c>
      <c r="F1429" t="s">
        <v>9</v>
      </c>
      <c r="G1429" t="str">
        <f>"01614"</f>
        <v>01614</v>
      </c>
      <c r="H1429" t="str">
        <f>""</f>
        <v/>
      </c>
      <c r="I1429">
        <v>1</v>
      </c>
    </row>
    <row r="1430" spans="1:9">
      <c r="A1430">
        <v>2161902</v>
      </c>
      <c r="B1430" t="s">
        <v>9</v>
      </c>
      <c r="C1430" t="str">
        <f t="shared" si="84"/>
        <v>05488</v>
      </c>
      <c r="D1430" t="str">
        <f>""</f>
        <v/>
      </c>
      <c r="E1430">
        <v>2159811</v>
      </c>
      <c r="F1430" t="s">
        <v>9</v>
      </c>
      <c r="G1430" t="str">
        <f>"01965"</f>
        <v>01965</v>
      </c>
      <c r="H1430" t="str">
        <f>""</f>
        <v/>
      </c>
      <c r="I1430">
        <v>1</v>
      </c>
    </row>
    <row r="1431" spans="1:9">
      <c r="A1431">
        <v>2161902</v>
      </c>
      <c r="B1431" t="s">
        <v>9</v>
      </c>
      <c r="C1431" t="str">
        <f t="shared" si="84"/>
        <v>05488</v>
      </c>
      <c r="D1431" t="str">
        <f>""</f>
        <v/>
      </c>
      <c r="E1431">
        <v>2160301</v>
      </c>
      <c r="F1431" t="s">
        <v>9</v>
      </c>
      <c r="G1431" t="str">
        <f>"02684"</f>
        <v>02684</v>
      </c>
      <c r="H1431" t="str">
        <f>""</f>
        <v/>
      </c>
      <c r="I1431">
        <v>1</v>
      </c>
    </row>
    <row r="1432" spans="1:9">
      <c r="A1432">
        <v>2161902</v>
      </c>
      <c r="B1432" t="s">
        <v>9</v>
      </c>
      <c r="C1432" t="str">
        <f t="shared" si="84"/>
        <v>05488</v>
      </c>
      <c r="D1432" t="str">
        <f>""</f>
        <v/>
      </c>
      <c r="E1432">
        <v>2160302</v>
      </c>
      <c r="F1432" t="s">
        <v>9</v>
      </c>
      <c r="G1432" t="str">
        <f>"02685"</f>
        <v>02685</v>
      </c>
      <c r="H1432" t="str">
        <f>""</f>
        <v/>
      </c>
      <c r="I1432">
        <v>1</v>
      </c>
    </row>
    <row r="1433" spans="1:9">
      <c r="A1433">
        <v>2161902</v>
      </c>
      <c r="B1433" t="s">
        <v>9</v>
      </c>
      <c r="C1433" t="str">
        <f t="shared" si="84"/>
        <v>05488</v>
      </c>
      <c r="D1433" t="str">
        <f>""</f>
        <v/>
      </c>
      <c r="E1433">
        <v>2161015</v>
      </c>
      <c r="F1433" t="s">
        <v>9</v>
      </c>
      <c r="G1433" t="str">
        <f>"03989"</f>
        <v>03989</v>
      </c>
      <c r="H1433" t="str">
        <f>""</f>
        <v/>
      </c>
      <c r="I1433">
        <v>1</v>
      </c>
    </row>
    <row r="1434" spans="1:9">
      <c r="A1434">
        <v>2161902</v>
      </c>
      <c r="B1434" t="s">
        <v>9</v>
      </c>
      <c r="C1434" t="str">
        <f t="shared" si="84"/>
        <v>05488</v>
      </c>
      <c r="D1434" t="str">
        <f>""</f>
        <v/>
      </c>
      <c r="E1434">
        <v>2161019</v>
      </c>
      <c r="F1434" t="s">
        <v>9</v>
      </c>
      <c r="G1434" t="str">
        <f>"03993"</f>
        <v>03993</v>
      </c>
      <c r="H1434" t="str">
        <f>""</f>
        <v/>
      </c>
      <c r="I1434">
        <v>2</v>
      </c>
    </row>
    <row r="1435" spans="1:9">
      <c r="A1435">
        <v>2161902</v>
      </c>
      <c r="B1435" t="s">
        <v>9</v>
      </c>
      <c r="C1435" t="str">
        <f t="shared" si="84"/>
        <v>05488</v>
      </c>
      <c r="D1435" t="str">
        <f>""</f>
        <v/>
      </c>
      <c r="E1435">
        <v>2161502</v>
      </c>
      <c r="F1435" t="s">
        <v>9</v>
      </c>
      <c r="G1435" t="str">
        <f>"04837"</f>
        <v>04837</v>
      </c>
      <c r="H1435" t="str">
        <f>""</f>
        <v/>
      </c>
      <c r="I1435">
        <v>1</v>
      </c>
    </row>
    <row r="1436" spans="1:9">
      <c r="A1436">
        <v>2161903</v>
      </c>
      <c r="B1436" t="s">
        <v>9</v>
      </c>
      <c r="C1436" t="str">
        <f t="shared" ref="C1436:C1444" si="85">"05489"</f>
        <v>05489</v>
      </c>
      <c r="D1436" t="str">
        <f>""</f>
        <v/>
      </c>
      <c r="E1436">
        <v>2159167</v>
      </c>
      <c r="F1436" t="s">
        <v>9</v>
      </c>
      <c r="G1436" t="str">
        <f>"01096"</f>
        <v>01096</v>
      </c>
      <c r="H1436" t="str">
        <f>""</f>
        <v/>
      </c>
      <c r="I1436">
        <v>1</v>
      </c>
    </row>
    <row r="1437" spans="1:9">
      <c r="A1437">
        <v>2161903</v>
      </c>
      <c r="B1437" t="s">
        <v>9</v>
      </c>
      <c r="C1437" t="str">
        <f t="shared" si="85"/>
        <v>05489</v>
      </c>
      <c r="D1437" t="str">
        <f>""</f>
        <v/>
      </c>
      <c r="E1437">
        <v>2159455</v>
      </c>
      <c r="F1437" t="s">
        <v>9</v>
      </c>
      <c r="G1437" t="str">
        <f>"01454"</f>
        <v>01454</v>
      </c>
      <c r="H1437" t="str">
        <f>""</f>
        <v/>
      </c>
      <c r="I1437">
        <v>1</v>
      </c>
    </row>
    <row r="1438" spans="1:9">
      <c r="A1438">
        <v>2161903</v>
      </c>
      <c r="B1438" t="s">
        <v>9</v>
      </c>
      <c r="C1438" t="str">
        <f t="shared" si="85"/>
        <v>05489</v>
      </c>
      <c r="D1438" t="str">
        <f>""</f>
        <v/>
      </c>
      <c r="E1438">
        <v>2159811</v>
      </c>
      <c r="F1438" t="s">
        <v>9</v>
      </c>
      <c r="G1438" t="str">
        <f>"01965"</f>
        <v>01965</v>
      </c>
      <c r="H1438" t="str">
        <f>""</f>
        <v/>
      </c>
      <c r="I1438">
        <v>1</v>
      </c>
    </row>
    <row r="1439" spans="1:9">
      <c r="A1439">
        <v>2161903</v>
      </c>
      <c r="B1439" t="s">
        <v>9</v>
      </c>
      <c r="C1439" t="str">
        <f t="shared" si="85"/>
        <v>05489</v>
      </c>
      <c r="D1439" t="str">
        <f>""</f>
        <v/>
      </c>
      <c r="E1439">
        <v>2160301</v>
      </c>
      <c r="F1439" t="s">
        <v>9</v>
      </c>
      <c r="G1439" t="str">
        <f>"02684"</f>
        <v>02684</v>
      </c>
      <c r="H1439" t="str">
        <f>""</f>
        <v/>
      </c>
      <c r="I1439">
        <v>1</v>
      </c>
    </row>
    <row r="1440" spans="1:9">
      <c r="A1440">
        <v>2161903</v>
      </c>
      <c r="B1440" t="s">
        <v>9</v>
      </c>
      <c r="C1440" t="str">
        <f t="shared" si="85"/>
        <v>05489</v>
      </c>
      <c r="D1440" t="str">
        <f>""</f>
        <v/>
      </c>
      <c r="E1440">
        <v>2160302</v>
      </c>
      <c r="F1440" t="s">
        <v>9</v>
      </c>
      <c r="G1440" t="str">
        <f>"02685"</f>
        <v>02685</v>
      </c>
      <c r="H1440" t="str">
        <f>""</f>
        <v/>
      </c>
      <c r="I1440">
        <v>1</v>
      </c>
    </row>
    <row r="1441" spans="1:9">
      <c r="A1441">
        <v>2161903</v>
      </c>
      <c r="B1441" t="s">
        <v>9</v>
      </c>
      <c r="C1441" t="str">
        <f t="shared" si="85"/>
        <v>05489</v>
      </c>
      <c r="D1441" t="str">
        <f>""</f>
        <v/>
      </c>
      <c r="E1441">
        <v>2160312</v>
      </c>
      <c r="F1441" t="s">
        <v>9</v>
      </c>
      <c r="G1441" t="str">
        <f>"02710"</f>
        <v>02710</v>
      </c>
      <c r="H1441" t="str">
        <f>""</f>
        <v/>
      </c>
      <c r="I1441">
        <v>1</v>
      </c>
    </row>
    <row r="1442" spans="1:9">
      <c r="A1442">
        <v>2161903</v>
      </c>
      <c r="B1442" t="s">
        <v>9</v>
      </c>
      <c r="C1442" t="str">
        <f t="shared" si="85"/>
        <v>05489</v>
      </c>
      <c r="D1442" t="str">
        <f>""</f>
        <v/>
      </c>
      <c r="E1442">
        <v>2161016</v>
      </c>
      <c r="F1442" t="s">
        <v>9</v>
      </c>
      <c r="G1442" t="str">
        <f>"03990"</f>
        <v>03990</v>
      </c>
      <c r="H1442" t="str">
        <f>""</f>
        <v/>
      </c>
      <c r="I1442">
        <v>1</v>
      </c>
    </row>
    <row r="1443" spans="1:9">
      <c r="A1443">
        <v>2161903</v>
      </c>
      <c r="B1443" t="s">
        <v>9</v>
      </c>
      <c r="C1443" t="str">
        <f t="shared" si="85"/>
        <v>05489</v>
      </c>
      <c r="D1443" t="str">
        <f>""</f>
        <v/>
      </c>
      <c r="E1443">
        <v>2161020</v>
      </c>
      <c r="F1443" t="s">
        <v>9</v>
      </c>
      <c r="G1443" t="str">
        <f>"03994"</f>
        <v>03994</v>
      </c>
      <c r="H1443" t="str">
        <f>""</f>
        <v/>
      </c>
      <c r="I1443">
        <v>2</v>
      </c>
    </row>
    <row r="1444" spans="1:9">
      <c r="A1444">
        <v>2161903</v>
      </c>
      <c r="B1444" t="s">
        <v>9</v>
      </c>
      <c r="C1444" t="str">
        <f t="shared" si="85"/>
        <v>05489</v>
      </c>
      <c r="D1444" t="str">
        <f>""</f>
        <v/>
      </c>
      <c r="E1444">
        <v>2161501</v>
      </c>
      <c r="F1444" t="s">
        <v>9</v>
      </c>
      <c r="G1444" t="str">
        <f>"04835"</f>
        <v>04835</v>
      </c>
      <c r="H1444" t="str">
        <f>""</f>
        <v/>
      </c>
      <c r="I1444">
        <v>1</v>
      </c>
    </row>
    <row r="1445" spans="1:9">
      <c r="A1445">
        <v>2161904</v>
      </c>
      <c r="B1445" t="s">
        <v>9</v>
      </c>
      <c r="C1445" t="str">
        <f t="shared" ref="C1445:C1455" si="86">"05490"</f>
        <v>05490</v>
      </c>
      <c r="D1445" t="str">
        <f>""</f>
        <v/>
      </c>
      <c r="E1445">
        <v>2159168</v>
      </c>
      <c r="F1445" t="s">
        <v>9</v>
      </c>
      <c r="G1445" t="str">
        <f>"01097"</f>
        <v>01097</v>
      </c>
      <c r="H1445" t="str">
        <f>""</f>
        <v/>
      </c>
      <c r="I1445">
        <v>1</v>
      </c>
    </row>
    <row r="1446" spans="1:9">
      <c r="A1446">
        <v>2161904</v>
      </c>
      <c r="B1446" t="s">
        <v>9</v>
      </c>
      <c r="C1446" t="str">
        <f t="shared" si="86"/>
        <v>05490</v>
      </c>
      <c r="D1446" t="str">
        <f>""</f>
        <v/>
      </c>
      <c r="E1446">
        <v>2159169</v>
      </c>
      <c r="F1446" t="s">
        <v>9</v>
      </c>
      <c r="G1446" t="str">
        <f>"01098"</f>
        <v>01098</v>
      </c>
      <c r="H1446" t="str">
        <f>""</f>
        <v/>
      </c>
      <c r="I1446">
        <v>1</v>
      </c>
    </row>
    <row r="1447" spans="1:9">
      <c r="A1447">
        <v>2161904</v>
      </c>
      <c r="B1447" t="s">
        <v>9</v>
      </c>
      <c r="C1447" t="str">
        <f t="shared" si="86"/>
        <v>05490</v>
      </c>
      <c r="D1447" t="str">
        <f>""</f>
        <v/>
      </c>
      <c r="E1447">
        <v>2159452</v>
      </c>
      <c r="F1447" t="s">
        <v>9</v>
      </c>
      <c r="G1447" t="str">
        <f>"01450"</f>
        <v>01450</v>
      </c>
      <c r="H1447" t="str">
        <f>""</f>
        <v/>
      </c>
      <c r="I1447">
        <v>1</v>
      </c>
    </row>
    <row r="1448" spans="1:9">
      <c r="A1448">
        <v>2161904</v>
      </c>
      <c r="B1448" t="s">
        <v>9</v>
      </c>
      <c r="C1448" t="str">
        <f t="shared" si="86"/>
        <v>05490</v>
      </c>
      <c r="D1448" t="str">
        <f>""</f>
        <v/>
      </c>
      <c r="E1448">
        <v>2159811</v>
      </c>
      <c r="F1448" t="s">
        <v>9</v>
      </c>
      <c r="G1448" t="str">
        <f>"01965"</f>
        <v>01965</v>
      </c>
      <c r="H1448" t="str">
        <f>""</f>
        <v/>
      </c>
      <c r="I1448">
        <v>1</v>
      </c>
    </row>
    <row r="1449" spans="1:9">
      <c r="A1449">
        <v>2161904</v>
      </c>
      <c r="B1449" t="s">
        <v>9</v>
      </c>
      <c r="C1449" t="str">
        <f t="shared" si="86"/>
        <v>05490</v>
      </c>
      <c r="D1449" t="str">
        <f>""</f>
        <v/>
      </c>
      <c r="E1449">
        <v>2160301</v>
      </c>
      <c r="F1449" t="s">
        <v>9</v>
      </c>
      <c r="G1449" t="str">
        <f>"02684"</f>
        <v>02684</v>
      </c>
      <c r="H1449" t="str">
        <f>""</f>
        <v/>
      </c>
      <c r="I1449">
        <v>1</v>
      </c>
    </row>
    <row r="1450" spans="1:9">
      <c r="A1450">
        <v>2161904</v>
      </c>
      <c r="B1450" t="s">
        <v>9</v>
      </c>
      <c r="C1450" t="str">
        <f t="shared" si="86"/>
        <v>05490</v>
      </c>
      <c r="D1450" t="str">
        <f>""</f>
        <v/>
      </c>
      <c r="E1450">
        <v>2160302</v>
      </c>
      <c r="F1450" t="s">
        <v>9</v>
      </c>
      <c r="G1450" t="str">
        <f>"02685"</f>
        <v>02685</v>
      </c>
      <c r="H1450" t="str">
        <f>""</f>
        <v/>
      </c>
      <c r="I1450">
        <v>1</v>
      </c>
    </row>
    <row r="1451" spans="1:9">
      <c r="A1451">
        <v>2161904</v>
      </c>
      <c r="B1451" t="s">
        <v>9</v>
      </c>
      <c r="C1451" t="str">
        <f t="shared" si="86"/>
        <v>05490</v>
      </c>
      <c r="D1451" t="str">
        <f>""</f>
        <v/>
      </c>
      <c r="E1451">
        <v>2160311</v>
      </c>
      <c r="F1451" t="s">
        <v>9</v>
      </c>
      <c r="G1451" t="str">
        <f>"02707"</f>
        <v>02707</v>
      </c>
      <c r="H1451" t="str">
        <f>""</f>
        <v/>
      </c>
      <c r="I1451">
        <v>1</v>
      </c>
    </row>
    <row r="1452" spans="1:9">
      <c r="A1452">
        <v>2161904</v>
      </c>
      <c r="B1452" t="s">
        <v>9</v>
      </c>
      <c r="C1452" t="str">
        <f t="shared" si="86"/>
        <v>05490</v>
      </c>
      <c r="D1452" t="str">
        <f>""</f>
        <v/>
      </c>
      <c r="E1452">
        <v>2161015</v>
      </c>
      <c r="F1452" t="s">
        <v>9</v>
      </c>
      <c r="G1452" t="str">
        <f>"03989"</f>
        <v>03989</v>
      </c>
      <c r="H1452" t="str">
        <f>""</f>
        <v/>
      </c>
      <c r="I1452">
        <v>1</v>
      </c>
    </row>
    <row r="1453" spans="1:9">
      <c r="A1453">
        <v>2161904</v>
      </c>
      <c r="B1453" t="s">
        <v>9</v>
      </c>
      <c r="C1453" t="str">
        <f t="shared" si="86"/>
        <v>05490</v>
      </c>
      <c r="D1453" t="str">
        <f>""</f>
        <v/>
      </c>
      <c r="E1453">
        <v>2161019</v>
      </c>
      <c r="F1453" t="s">
        <v>9</v>
      </c>
      <c r="G1453" t="str">
        <f>"03993"</f>
        <v>03993</v>
      </c>
      <c r="H1453" t="str">
        <f>""</f>
        <v/>
      </c>
      <c r="I1453">
        <v>2</v>
      </c>
    </row>
    <row r="1454" spans="1:9">
      <c r="A1454">
        <v>2161904</v>
      </c>
      <c r="B1454" t="s">
        <v>9</v>
      </c>
      <c r="C1454" t="str">
        <f t="shared" si="86"/>
        <v>05490</v>
      </c>
      <c r="D1454" t="str">
        <f>""</f>
        <v/>
      </c>
      <c r="E1454">
        <v>2161502</v>
      </c>
      <c r="F1454" t="s">
        <v>9</v>
      </c>
      <c r="G1454" t="str">
        <f>"04837"</f>
        <v>04837</v>
      </c>
      <c r="H1454" t="str">
        <f>""</f>
        <v/>
      </c>
      <c r="I1454">
        <v>1</v>
      </c>
    </row>
    <row r="1455" spans="1:9">
      <c r="A1455">
        <v>2161904</v>
      </c>
      <c r="B1455" t="s">
        <v>9</v>
      </c>
      <c r="C1455" t="str">
        <f t="shared" si="86"/>
        <v>05490</v>
      </c>
      <c r="D1455" t="str">
        <f>""</f>
        <v/>
      </c>
      <c r="E1455">
        <v>2161504</v>
      </c>
      <c r="F1455" t="s">
        <v>9</v>
      </c>
      <c r="G1455" t="str">
        <f>"04840"</f>
        <v>04840</v>
      </c>
      <c r="H1455" t="str">
        <f>""</f>
        <v/>
      </c>
      <c r="I1455">
        <v>1</v>
      </c>
    </row>
    <row r="1456" spans="1:9">
      <c r="A1456">
        <v>2161905</v>
      </c>
      <c r="B1456" t="s">
        <v>9</v>
      </c>
      <c r="C1456" t="str">
        <f t="shared" ref="C1456:C1465" si="87">"05491"</f>
        <v>05491</v>
      </c>
      <c r="D1456" t="str">
        <f>""</f>
        <v/>
      </c>
      <c r="E1456">
        <v>2159169</v>
      </c>
      <c r="F1456" t="s">
        <v>9</v>
      </c>
      <c r="G1456" t="str">
        <f>"01098"</f>
        <v>01098</v>
      </c>
      <c r="H1456" t="str">
        <f>""</f>
        <v/>
      </c>
      <c r="I1456">
        <v>1</v>
      </c>
    </row>
    <row r="1457" spans="1:9">
      <c r="A1457">
        <v>2161905</v>
      </c>
      <c r="B1457" t="s">
        <v>9</v>
      </c>
      <c r="C1457" t="str">
        <f t="shared" si="87"/>
        <v>05491</v>
      </c>
      <c r="D1457" t="str">
        <f>""</f>
        <v/>
      </c>
      <c r="E1457">
        <v>2159452</v>
      </c>
      <c r="F1457" t="s">
        <v>9</v>
      </c>
      <c r="G1457" t="str">
        <f>"01450"</f>
        <v>01450</v>
      </c>
      <c r="H1457" t="str">
        <f>""</f>
        <v/>
      </c>
      <c r="I1457">
        <v>1</v>
      </c>
    </row>
    <row r="1458" spans="1:9">
      <c r="A1458">
        <v>2161905</v>
      </c>
      <c r="B1458" t="s">
        <v>9</v>
      </c>
      <c r="C1458" t="str">
        <f t="shared" si="87"/>
        <v>05491</v>
      </c>
      <c r="D1458" t="str">
        <f>""</f>
        <v/>
      </c>
      <c r="E1458">
        <v>2159634</v>
      </c>
      <c r="F1458" t="s">
        <v>9</v>
      </c>
      <c r="G1458" t="str">
        <f>"01689"</f>
        <v>01689</v>
      </c>
      <c r="H1458" t="str">
        <f>""</f>
        <v/>
      </c>
      <c r="I1458">
        <v>1</v>
      </c>
    </row>
    <row r="1459" spans="1:9">
      <c r="A1459">
        <v>2161905</v>
      </c>
      <c r="B1459" t="s">
        <v>9</v>
      </c>
      <c r="C1459" t="str">
        <f t="shared" si="87"/>
        <v>05491</v>
      </c>
      <c r="D1459" t="str">
        <f>""</f>
        <v/>
      </c>
      <c r="E1459">
        <v>2159811</v>
      </c>
      <c r="F1459" t="s">
        <v>9</v>
      </c>
      <c r="G1459" t="str">
        <f>"01965"</f>
        <v>01965</v>
      </c>
      <c r="H1459" t="str">
        <f>""</f>
        <v/>
      </c>
      <c r="I1459">
        <v>1</v>
      </c>
    </row>
    <row r="1460" spans="1:9">
      <c r="A1460">
        <v>2161905</v>
      </c>
      <c r="B1460" t="s">
        <v>9</v>
      </c>
      <c r="C1460" t="str">
        <f t="shared" si="87"/>
        <v>05491</v>
      </c>
      <c r="D1460" t="str">
        <f>""</f>
        <v/>
      </c>
      <c r="E1460">
        <v>2160301</v>
      </c>
      <c r="F1460" t="s">
        <v>9</v>
      </c>
      <c r="G1460" t="str">
        <f>"02684"</f>
        <v>02684</v>
      </c>
      <c r="H1460" t="str">
        <f>""</f>
        <v/>
      </c>
      <c r="I1460">
        <v>1</v>
      </c>
    </row>
    <row r="1461" spans="1:9">
      <c r="A1461">
        <v>2161905</v>
      </c>
      <c r="B1461" t="s">
        <v>9</v>
      </c>
      <c r="C1461" t="str">
        <f t="shared" si="87"/>
        <v>05491</v>
      </c>
      <c r="D1461" t="str">
        <f>""</f>
        <v/>
      </c>
      <c r="E1461">
        <v>2160302</v>
      </c>
      <c r="F1461" t="s">
        <v>9</v>
      </c>
      <c r="G1461" t="str">
        <f>"02685"</f>
        <v>02685</v>
      </c>
      <c r="H1461" t="str">
        <f>""</f>
        <v/>
      </c>
      <c r="I1461">
        <v>1</v>
      </c>
    </row>
    <row r="1462" spans="1:9">
      <c r="A1462">
        <v>2161905</v>
      </c>
      <c r="B1462" t="s">
        <v>9</v>
      </c>
      <c r="C1462" t="str">
        <f t="shared" si="87"/>
        <v>05491</v>
      </c>
      <c r="D1462" t="str">
        <f>""</f>
        <v/>
      </c>
      <c r="E1462">
        <v>2161015</v>
      </c>
      <c r="F1462" t="s">
        <v>9</v>
      </c>
      <c r="G1462" t="str">
        <f>"03989"</f>
        <v>03989</v>
      </c>
      <c r="H1462" t="str">
        <f>""</f>
        <v/>
      </c>
      <c r="I1462">
        <v>1</v>
      </c>
    </row>
    <row r="1463" spans="1:9">
      <c r="A1463">
        <v>2161905</v>
      </c>
      <c r="B1463" t="s">
        <v>9</v>
      </c>
      <c r="C1463" t="str">
        <f t="shared" si="87"/>
        <v>05491</v>
      </c>
      <c r="D1463" t="str">
        <f>""</f>
        <v/>
      </c>
      <c r="E1463">
        <v>2161019</v>
      </c>
      <c r="F1463" t="s">
        <v>9</v>
      </c>
      <c r="G1463" t="str">
        <f>"03993"</f>
        <v>03993</v>
      </c>
      <c r="H1463" t="str">
        <f>""</f>
        <v/>
      </c>
      <c r="I1463">
        <v>2</v>
      </c>
    </row>
    <row r="1464" spans="1:9">
      <c r="A1464">
        <v>2161905</v>
      </c>
      <c r="B1464" t="s">
        <v>9</v>
      </c>
      <c r="C1464" t="str">
        <f t="shared" si="87"/>
        <v>05491</v>
      </c>
      <c r="D1464" t="str">
        <f>""</f>
        <v/>
      </c>
      <c r="E1464">
        <v>2161502</v>
      </c>
      <c r="F1464" t="s">
        <v>9</v>
      </c>
      <c r="G1464" t="str">
        <f>"04837"</f>
        <v>04837</v>
      </c>
      <c r="H1464" t="str">
        <f>""</f>
        <v/>
      </c>
      <c r="I1464">
        <v>1</v>
      </c>
    </row>
    <row r="1465" spans="1:9">
      <c r="A1465">
        <v>2161905</v>
      </c>
      <c r="B1465" t="s">
        <v>9</v>
      </c>
      <c r="C1465" t="str">
        <f t="shared" si="87"/>
        <v>05491</v>
      </c>
      <c r="D1465" t="str">
        <f>""</f>
        <v/>
      </c>
      <c r="E1465">
        <v>2161504</v>
      </c>
      <c r="F1465" t="s">
        <v>9</v>
      </c>
      <c r="G1465" t="str">
        <f>"04840"</f>
        <v>04840</v>
      </c>
      <c r="H1465" t="str">
        <f>""</f>
        <v/>
      </c>
      <c r="I1465">
        <v>1</v>
      </c>
    </row>
    <row r="1466" spans="1:9">
      <c r="A1466">
        <v>2161906</v>
      </c>
      <c r="B1466" t="s">
        <v>9</v>
      </c>
      <c r="C1466" t="str">
        <f>"05492"</f>
        <v>05492</v>
      </c>
      <c r="D1466" t="str">
        <f>""</f>
        <v/>
      </c>
      <c r="E1466">
        <v>2159961</v>
      </c>
      <c r="F1466" t="s">
        <v>9</v>
      </c>
      <c r="G1466" t="str">
        <f>"02161"</f>
        <v>02161</v>
      </c>
      <c r="H1466" t="str">
        <f>""</f>
        <v/>
      </c>
      <c r="I1466">
        <v>1</v>
      </c>
    </row>
    <row r="1467" spans="1:9">
      <c r="A1467">
        <v>2161906</v>
      </c>
      <c r="B1467" t="s">
        <v>9</v>
      </c>
      <c r="C1467" t="str">
        <f>"05492"</f>
        <v>05492</v>
      </c>
      <c r="D1467" t="str">
        <f>""</f>
        <v/>
      </c>
      <c r="E1467">
        <v>2160216</v>
      </c>
      <c r="F1467" t="s">
        <v>9</v>
      </c>
      <c r="G1467" t="str">
        <f>"02542"</f>
        <v>02542</v>
      </c>
      <c r="H1467" t="str">
        <f>""</f>
        <v/>
      </c>
      <c r="I1467">
        <v>1</v>
      </c>
    </row>
    <row r="1468" spans="1:9">
      <c r="A1468">
        <v>2161906</v>
      </c>
      <c r="B1468" t="s">
        <v>9</v>
      </c>
      <c r="C1468" t="str">
        <f>"05492"</f>
        <v>05492</v>
      </c>
      <c r="D1468" t="str">
        <f>""</f>
        <v/>
      </c>
      <c r="E1468">
        <v>2161322</v>
      </c>
      <c r="F1468" t="s">
        <v>9</v>
      </c>
      <c r="G1468" t="str">
        <f>"04519"</f>
        <v>04519</v>
      </c>
      <c r="H1468" t="str">
        <f>""</f>
        <v/>
      </c>
      <c r="I1468">
        <v>1</v>
      </c>
    </row>
    <row r="1469" spans="1:9">
      <c r="A1469">
        <v>2161906</v>
      </c>
      <c r="B1469" t="s">
        <v>9</v>
      </c>
      <c r="C1469" t="str">
        <f>"05492"</f>
        <v>05492</v>
      </c>
      <c r="D1469" t="str">
        <f>""</f>
        <v/>
      </c>
      <c r="E1469">
        <v>2163018</v>
      </c>
      <c r="F1469" t="s">
        <v>9</v>
      </c>
      <c r="G1469" t="str">
        <f>"07411"</f>
        <v>07411</v>
      </c>
      <c r="H1469" t="str">
        <f>""</f>
        <v/>
      </c>
      <c r="I1469">
        <v>1</v>
      </c>
    </row>
    <row r="1470" spans="1:9">
      <c r="A1470">
        <v>2161922</v>
      </c>
      <c r="B1470" t="s">
        <v>9</v>
      </c>
      <c r="C1470" t="str">
        <f>"05537"</f>
        <v>05537</v>
      </c>
      <c r="D1470" t="str">
        <f>""</f>
        <v/>
      </c>
      <c r="E1470">
        <v>2166045</v>
      </c>
      <c r="F1470" t="s">
        <v>9</v>
      </c>
      <c r="G1470" t="str">
        <f>"11714"</f>
        <v>11714</v>
      </c>
      <c r="H1470" t="str">
        <f>""</f>
        <v/>
      </c>
      <c r="I1470">
        <v>1</v>
      </c>
    </row>
    <row r="1471" spans="1:9">
      <c r="A1471">
        <v>2161922</v>
      </c>
      <c r="B1471" t="s">
        <v>9</v>
      </c>
      <c r="C1471" t="str">
        <f>"05537"</f>
        <v>05537</v>
      </c>
      <c r="D1471" t="str">
        <f>""</f>
        <v/>
      </c>
      <c r="E1471">
        <v>2171345</v>
      </c>
      <c r="F1471" t="s">
        <v>9</v>
      </c>
      <c r="G1471" t="str">
        <f>"19893"</f>
        <v>19893</v>
      </c>
      <c r="H1471" t="str">
        <f>""</f>
        <v/>
      </c>
      <c r="I1471">
        <v>1</v>
      </c>
    </row>
    <row r="1472" spans="1:9">
      <c r="A1472">
        <v>2161932</v>
      </c>
      <c r="B1472" t="s">
        <v>9</v>
      </c>
      <c r="C1472" t="str">
        <f>"05555"</f>
        <v>05555</v>
      </c>
      <c r="D1472" t="str">
        <f>""</f>
        <v/>
      </c>
      <c r="E1472">
        <v>2164802</v>
      </c>
      <c r="F1472" t="s">
        <v>9</v>
      </c>
      <c r="G1472" t="str">
        <f>"10177"</f>
        <v>10177</v>
      </c>
      <c r="H1472" t="str">
        <f>""</f>
        <v/>
      </c>
      <c r="I1472">
        <v>1</v>
      </c>
    </row>
    <row r="1473" spans="1:9">
      <c r="A1473">
        <v>2161932</v>
      </c>
      <c r="B1473" t="s">
        <v>9</v>
      </c>
      <c r="C1473" t="str">
        <f>"05555"</f>
        <v>05555</v>
      </c>
      <c r="D1473" t="str">
        <f>""</f>
        <v/>
      </c>
      <c r="E1473">
        <v>2164803</v>
      </c>
      <c r="F1473" t="s">
        <v>9</v>
      </c>
      <c r="G1473" t="str">
        <f>"10178"</f>
        <v>10178</v>
      </c>
      <c r="H1473" t="str">
        <f>""</f>
        <v/>
      </c>
      <c r="I1473">
        <v>1</v>
      </c>
    </row>
    <row r="1474" spans="1:9">
      <c r="A1474">
        <v>2161967</v>
      </c>
      <c r="B1474" t="s">
        <v>9</v>
      </c>
      <c r="C1474" t="str">
        <f>"05623"</f>
        <v>05623</v>
      </c>
      <c r="D1474" t="str">
        <f>""</f>
        <v/>
      </c>
      <c r="E1474">
        <v>2162285</v>
      </c>
      <c r="F1474" t="s">
        <v>9</v>
      </c>
      <c r="G1474" t="str">
        <f>"06170"</f>
        <v>06170</v>
      </c>
      <c r="H1474" t="str">
        <f>""</f>
        <v/>
      </c>
      <c r="I1474">
        <v>2</v>
      </c>
    </row>
    <row r="1475" spans="1:9">
      <c r="A1475">
        <v>2161967</v>
      </c>
      <c r="B1475" t="s">
        <v>9</v>
      </c>
      <c r="C1475" t="str">
        <f>"05623"</f>
        <v>05623</v>
      </c>
      <c r="D1475" t="str">
        <f>""</f>
        <v/>
      </c>
      <c r="E1475">
        <v>2166318</v>
      </c>
      <c r="F1475" t="s">
        <v>9</v>
      </c>
      <c r="G1475" t="str">
        <f>"12088"</f>
        <v>12088</v>
      </c>
      <c r="H1475" t="str">
        <f>""</f>
        <v/>
      </c>
      <c r="I1475">
        <v>1</v>
      </c>
    </row>
    <row r="1476" spans="1:9">
      <c r="A1476">
        <v>2161968</v>
      </c>
      <c r="B1476" t="s">
        <v>9</v>
      </c>
      <c r="C1476" t="str">
        <f>"05624"</f>
        <v>05624</v>
      </c>
      <c r="D1476" t="str">
        <f>""</f>
        <v/>
      </c>
      <c r="E1476">
        <v>2162285</v>
      </c>
      <c r="F1476" t="s">
        <v>9</v>
      </c>
      <c r="G1476" t="str">
        <f>"06170"</f>
        <v>06170</v>
      </c>
      <c r="H1476" t="str">
        <f>""</f>
        <v/>
      </c>
      <c r="I1476">
        <v>2</v>
      </c>
    </row>
    <row r="1477" spans="1:9">
      <c r="A1477">
        <v>2161968</v>
      </c>
      <c r="B1477" t="s">
        <v>9</v>
      </c>
      <c r="C1477" t="str">
        <f>"05624"</f>
        <v>05624</v>
      </c>
      <c r="D1477" t="str">
        <f>""</f>
        <v/>
      </c>
      <c r="E1477">
        <v>2166317</v>
      </c>
      <c r="F1477" t="s">
        <v>9</v>
      </c>
      <c r="G1477" t="str">
        <f>"12087"</f>
        <v>12087</v>
      </c>
      <c r="H1477" t="str">
        <f>""</f>
        <v/>
      </c>
      <c r="I1477">
        <v>1</v>
      </c>
    </row>
    <row r="1478" spans="1:9">
      <c r="A1478">
        <v>2161993</v>
      </c>
      <c r="B1478" t="s">
        <v>9</v>
      </c>
      <c r="C1478" t="str">
        <f>"05659"</f>
        <v>05659</v>
      </c>
      <c r="D1478" t="str">
        <f>""</f>
        <v/>
      </c>
      <c r="E1478">
        <v>2160739</v>
      </c>
      <c r="F1478" t="s">
        <v>9</v>
      </c>
      <c r="G1478" t="str">
        <f>"03517"</f>
        <v>03517</v>
      </c>
      <c r="H1478" t="str">
        <f>""</f>
        <v/>
      </c>
      <c r="I1478">
        <v>1</v>
      </c>
    </row>
    <row r="1479" spans="1:9">
      <c r="A1479">
        <v>2161993</v>
      </c>
      <c r="B1479" t="s">
        <v>9</v>
      </c>
      <c r="C1479" t="str">
        <f>"05659"</f>
        <v>05659</v>
      </c>
      <c r="D1479" t="str">
        <f>""</f>
        <v/>
      </c>
      <c r="E1479">
        <v>2160828</v>
      </c>
      <c r="F1479" t="s">
        <v>9</v>
      </c>
      <c r="G1479" t="str">
        <f>"03641"</f>
        <v>03641</v>
      </c>
      <c r="H1479" t="str">
        <f>""</f>
        <v/>
      </c>
      <c r="I1479">
        <v>1</v>
      </c>
    </row>
    <row r="1480" spans="1:9">
      <c r="A1480">
        <v>2161993</v>
      </c>
      <c r="B1480" t="s">
        <v>9</v>
      </c>
      <c r="C1480" t="str">
        <f>"05659"</f>
        <v>05659</v>
      </c>
      <c r="D1480" t="str">
        <f>""</f>
        <v/>
      </c>
      <c r="E1480">
        <v>2162008</v>
      </c>
      <c r="F1480" t="s">
        <v>9</v>
      </c>
      <c r="G1480" t="str">
        <f>"05687"</f>
        <v>05687</v>
      </c>
      <c r="H1480" t="str">
        <f>""</f>
        <v/>
      </c>
      <c r="I1480">
        <v>1</v>
      </c>
    </row>
    <row r="1481" spans="1:9">
      <c r="A1481">
        <v>2161994</v>
      </c>
      <c r="B1481" t="s">
        <v>9</v>
      </c>
      <c r="C1481" t="str">
        <f>"05660"</f>
        <v>05660</v>
      </c>
      <c r="D1481" t="str">
        <f>""</f>
        <v/>
      </c>
      <c r="E1481">
        <v>2160548</v>
      </c>
      <c r="F1481" t="s">
        <v>9</v>
      </c>
      <c r="G1481" t="str">
        <f>"03182"</f>
        <v>03182</v>
      </c>
      <c r="H1481" t="str">
        <f>""</f>
        <v/>
      </c>
      <c r="I1481">
        <v>1</v>
      </c>
    </row>
    <row r="1482" spans="1:9">
      <c r="A1482">
        <v>2161994</v>
      </c>
      <c r="B1482" t="s">
        <v>9</v>
      </c>
      <c r="C1482" t="str">
        <f>"05660"</f>
        <v>05660</v>
      </c>
      <c r="D1482" t="str">
        <f>""</f>
        <v/>
      </c>
      <c r="E1482">
        <v>2160739</v>
      </c>
      <c r="F1482" t="s">
        <v>9</v>
      </c>
      <c r="G1482" t="str">
        <f>"03517"</f>
        <v>03517</v>
      </c>
      <c r="H1482" t="str">
        <f>""</f>
        <v/>
      </c>
      <c r="I1482">
        <v>1</v>
      </c>
    </row>
    <row r="1483" spans="1:9">
      <c r="A1483">
        <v>2161994</v>
      </c>
      <c r="B1483" t="s">
        <v>9</v>
      </c>
      <c r="C1483" t="str">
        <f>"05660"</f>
        <v>05660</v>
      </c>
      <c r="D1483" t="str">
        <f>""</f>
        <v/>
      </c>
      <c r="E1483">
        <v>2162012</v>
      </c>
      <c r="F1483" t="s">
        <v>9</v>
      </c>
      <c r="G1483" t="str">
        <f>"05691"</f>
        <v>05691</v>
      </c>
      <c r="H1483" t="str">
        <f>""</f>
        <v/>
      </c>
      <c r="I1483">
        <v>1</v>
      </c>
    </row>
    <row r="1484" spans="1:9">
      <c r="A1484">
        <v>2161995</v>
      </c>
      <c r="B1484" t="s">
        <v>9</v>
      </c>
      <c r="C1484" t="str">
        <f>"05661"</f>
        <v>05661</v>
      </c>
      <c r="D1484" t="str">
        <f>""</f>
        <v/>
      </c>
      <c r="E1484">
        <v>2160548</v>
      </c>
      <c r="F1484" t="s">
        <v>9</v>
      </c>
      <c r="G1484" t="str">
        <f>"03182"</f>
        <v>03182</v>
      </c>
      <c r="H1484" t="str">
        <f>""</f>
        <v/>
      </c>
      <c r="I1484">
        <v>1</v>
      </c>
    </row>
    <row r="1485" spans="1:9">
      <c r="A1485">
        <v>2161995</v>
      </c>
      <c r="B1485" t="s">
        <v>9</v>
      </c>
      <c r="C1485" t="str">
        <f>"05661"</f>
        <v>05661</v>
      </c>
      <c r="D1485" t="str">
        <f>""</f>
        <v/>
      </c>
      <c r="E1485">
        <v>2160739</v>
      </c>
      <c r="F1485" t="s">
        <v>9</v>
      </c>
      <c r="G1485" t="str">
        <f>"03517"</f>
        <v>03517</v>
      </c>
      <c r="H1485" t="str">
        <f>""</f>
        <v/>
      </c>
      <c r="I1485">
        <v>1</v>
      </c>
    </row>
    <row r="1486" spans="1:9">
      <c r="A1486">
        <v>2161995</v>
      </c>
      <c r="B1486" t="s">
        <v>9</v>
      </c>
      <c r="C1486" t="str">
        <f>"05661"</f>
        <v>05661</v>
      </c>
      <c r="D1486" t="str">
        <f>""</f>
        <v/>
      </c>
      <c r="E1486">
        <v>2162014</v>
      </c>
      <c r="F1486" t="s">
        <v>9</v>
      </c>
      <c r="G1486" t="str">
        <f>"05694"</f>
        <v>05694</v>
      </c>
      <c r="H1486" t="str">
        <f>""</f>
        <v/>
      </c>
      <c r="I1486">
        <v>1</v>
      </c>
    </row>
    <row r="1487" spans="1:9">
      <c r="A1487">
        <v>2162001</v>
      </c>
      <c r="B1487" t="s">
        <v>9</v>
      </c>
      <c r="C1487" t="str">
        <f>"05672"</f>
        <v>05672</v>
      </c>
      <c r="D1487" t="str">
        <f>""</f>
        <v/>
      </c>
      <c r="E1487">
        <v>2160739</v>
      </c>
      <c r="F1487" t="s">
        <v>9</v>
      </c>
      <c r="G1487" t="str">
        <f>"03517"</f>
        <v>03517</v>
      </c>
      <c r="H1487" t="str">
        <f>""</f>
        <v/>
      </c>
      <c r="I1487">
        <v>1</v>
      </c>
    </row>
    <row r="1488" spans="1:9">
      <c r="A1488">
        <v>2162001</v>
      </c>
      <c r="B1488" t="s">
        <v>9</v>
      </c>
      <c r="C1488" t="str">
        <f>"05672"</f>
        <v>05672</v>
      </c>
      <c r="D1488" t="str">
        <f>""</f>
        <v/>
      </c>
      <c r="E1488">
        <v>2160828</v>
      </c>
      <c r="F1488" t="s">
        <v>9</v>
      </c>
      <c r="G1488" t="str">
        <f>"03641"</f>
        <v>03641</v>
      </c>
      <c r="H1488" t="str">
        <f>""</f>
        <v/>
      </c>
      <c r="I1488">
        <v>1</v>
      </c>
    </row>
    <row r="1489" spans="1:9">
      <c r="A1489">
        <v>2162001</v>
      </c>
      <c r="B1489" t="s">
        <v>9</v>
      </c>
      <c r="C1489" t="str">
        <f>"05672"</f>
        <v>05672</v>
      </c>
      <c r="D1489" t="str">
        <f>""</f>
        <v/>
      </c>
      <c r="E1489">
        <v>2162007</v>
      </c>
      <c r="F1489" t="s">
        <v>9</v>
      </c>
      <c r="G1489" t="str">
        <f>"05684"</f>
        <v>05684</v>
      </c>
      <c r="H1489" t="str">
        <f>""</f>
        <v/>
      </c>
      <c r="I1489">
        <v>1</v>
      </c>
    </row>
    <row r="1490" spans="1:9">
      <c r="A1490">
        <v>2162015</v>
      </c>
      <c r="B1490" t="s">
        <v>9</v>
      </c>
      <c r="C1490" t="str">
        <f t="shared" ref="C1490:C1497" si="88">"05701"</f>
        <v>05701</v>
      </c>
      <c r="D1490" t="str">
        <f>""</f>
        <v/>
      </c>
      <c r="E1490">
        <v>2159111</v>
      </c>
      <c r="F1490" t="s">
        <v>9</v>
      </c>
      <c r="G1490" t="str">
        <f>"01030"</f>
        <v>01030</v>
      </c>
      <c r="H1490" t="str">
        <f>""</f>
        <v/>
      </c>
      <c r="I1490">
        <v>2</v>
      </c>
    </row>
    <row r="1491" spans="1:9">
      <c r="A1491">
        <v>2162015</v>
      </c>
      <c r="B1491" t="s">
        <v>9</v>
      </c>
      <c r="C1491" t="str">
        <f t="shared" si="88"/>
        <v>05701</v>
      </c>
      <c r="D1491" t="str">
        <f>""</f>
        <v/>
      </c>
      <c r="E1491">
        <v>2159149</v>
      </c>
      <c r="F1491" t="s">
        <v>9</v>
      </c>
      <c r="G1491" t="str">
        <f>"01074"</f>
        <v>01074</v>
      </c>
      <c r="H1491" t="str">
        <f>""</f>
        <v/>
      </c>
      <c r="I1491">
        <v>2</v>
      </c>
    </row>
    <row r="1492" spans="1:9">
      <c r="A1492">
        <v>2162015</v>
      </c>
      <c r="B1492" t="s">
        <v>9</v>
      </c>
      <c r="C1492" t="str">
        <f t="shared" si="88"/>
        <v>05701</v>
      </c>
      <c r="D1492" t="str">
        <f>""</f>
        <v/>
      </c>
      <c r="E1492">
        <v>2159437</v>
      </c>
      <c r="F1492" t="s">
        <v>9</v>
      </c>
      <c r="G1492" t="str">
        <f>"01432"</f>
        <v>01432</v>
      </c>
      <c r="H1492" t="str">
        <f>""</f>
        <v/>
      </c>
      <c r="I1492">
        <v>2</v>
      </c>
    </row>
    <row r="1493" spans="1:9">
      <c r="A1493">
        <v>2162015</v>
      </c>
      <c r="B1493" t="s">
        <v>9</v>
      </c>
      <c r="C1493" t="str">
        <f t="shared" si="88"/>
        <v>05701</v>
      </c>
      <c r="D1493" t="str">
        <f>""</f>
        <v/>
      </c>
      <c r="E1493">
        <v>2159439</v>
      </c>
      <c r="F1493" t="s">
        <v>9</v>
      </c>
      <c r="G1493" t="str">
        <f>"01435"</f>
        <v>01435</v>
      </c>
      <c r="H1493" t="str">
        <f>""</f>
        <v/>
      </c>
      <c r="I1493">
        <v>4</v>
      </c>
    </row>
    <row r="1494" spans="1:9">
      <c r="A1494">
        <v>2162015</v>
      </c>
      <c r="B1494" t="s">
        <v>9</v>
      </c>
      <c r="C1494" t="str">
        <f t="shared" si="88"/>
        <v>05701</v>
      </c>
      <c r="D1494" t="str">
        <f>""</f>
        <v/>
      </c>
      <c r="E1494">
        <v>2160306</v>
      </c>
      <c r="F1494" t="s">
        <v>9</v>
      </c>
      <c r="G1494" t="str">
        <f>"02695"</f>
        <v>02695</v>
      </c>
      <c r="H1494" t="str">
        <f>""</f>
        <v/>
      </c>
      <c r="I1494">
        <v>2</v>
      </c>
    </row>
    <row r="1495" spans="1:9">
      <c r="A1495">
        <v>2162015</v>
      </c>
      <c r="B1495" t="s">
        <v>9</v>
      </c>
      <c r="C1495" t="str">
        <f t="shared" si="88"/>
        <v>05701</v>
      </c>
      <c r="D1495" t="str">
        <f>""</f>
        <v/>
      </c>
      <c r="E1495">
        <v>2160308</v>
      </c>
      <c r="F1495" t="s">
        <v>9</v>
      </c>
      <c r="G1495" t="str">
        <f>"02698"</f>
        <v>02698</v>
      </c>
      <c r="H1495" t="str">
        <f>""</f>
        <v/>
      </c>
      <c r="I1495">
        <v>4</v>
      </c>
    </row>
    <row r="1496" spans="1:9">
      <c r="A1496">
        <v>2162015</v>
      </c>
      <c r="B1496" t="s">
        <v>9</v>
      </c>
      <c r="C1496" t="str">
        <f t="shared" si="88"/>
        <v>05701</v>
      </c>
      <c r="D1496" t="str">
        <f>""</f>
        <v/>
      </c>
      <c r="E1496">
        <v>2160309</v>
      </c>
      <c r="F1496" t="s">
        <v>9</v>
      </c>
      <c r="G1496" t="str">
        <f>"02699"</f>
        <v>02699</v>
      </c>
      <c r="H1496" t="str">
        <f>""</f>
        <v/>
      </c>
      <c r="I1496">
        <v>2</v>
      </c>
    </row>
    <row r="1497" spans="1:9">
      <c r="A1497">
        <v>2162015</v>
      </c>
      <c r="B1497" t="s">
        <v>9</v>
      </c>
      <c r="C1497" t="str">
        <f t="shared" si="88"/>
        <v>05701</v>
      </c>
      <c r="D1497" t="str">
        <f>""</f>
        <v/>
      </c>
      <c r="E1497">
        <v>2161186</v>
      </c>
      <c r="F1497" t="s">
        <v>9</v>
      </c>
      <c r="G1497" t="str">
        <f>"04298"</f>
        <v>04298</v>
      </c>
      <c r="H1497" t="str">
        <f>""</f>
        <v/>
      </c>
      <c r="I1497">
        <v>2</v>
      </c>
    </row>
    <row r="1498" spans="1:9">
      <c r="A1498">
        <v>2162036</v>
      </c>
      <c r="B1498" t="s">
        <v>9</v>
      </c>
      <c r="C1498" t="str">
        <f>"05737"</f>
        <v>05737</v>
      </c>
      <c r="D1498" t="str">
        <f>""</f>
        <v/>
      </c>
      <c r="E1498">
        <v>2161468</v>
      </c>
      <c r="F1498" t="s">
        <v>9</v>
      </c>
      <c r="G1498" t="str">
        <f>"04767"</f>
        <v>04767</v>
      </c>
      <c r="H1498" t="str">
        <f>""</f>
        <v/>
      </c>
      <c r="I1498">
        <v>2</v>
      </c>
    </row>
    <row r="1499" spans="1:9">
      <c r="A1499">
        <v>2162036</v>
      </c>
      <c r="B1499" t="s">
        <v>9</v>
      </c>
      <c r="C1499" t="str">
        <f>"05737"</f>
        <v>05737</v>
      </c>
      <c r="D1499" t="str">
        <f>""</f>
        <v/>
      </c>
      <c r="E1499">
        <v>2162037</v>
      </c>
      <c r="F1499" t="s">
        <v>9</v>
      </c>
      <c r="G1499" t="str">
        <f>"05738"</f>
        <v>05738</v>
      </c>
      <c r="H1499" t="str">
        <f>""</f>
        <v/>
      </c>
      <c r="I1499">
        <v>1</v>
      </c>
    </row>
    <row r="1500" spans="1:9">
      <c r="A1500">
        <v>2162036</v>
      </c>
      <c r="B1500" t="s">
        <v>9</v>
      </c>
      <c r="C1500" t="str">
        <f>"05737"</f>
        <v>05737</v>
      </c>
      <c r="D1500" t="str">
        <f>""</f>
        <v/>
      </c>
      <c r="E1500">
        <v>2162058</v>
      </c>
      <c r="F1500" t="s">
        <v>9</v>
      </c>
      <c r="G1500" t="str">
        <f>"05776"</f>
        <v>05776</v>
      </c>
      <c r="H1500" t="str">
        <f>""</f>
        <v/>
      </c>
      <c r="I1500">
        <v>2</v>
      </c>
    </row>
    <row r="1501" spans="1:9">
      <c r="A1501">
        <v>2162041</v>
      </c>
      <c r="B1501" t="s">
        <v>9</v>
      </c>
      <c r="C1501" t="str">
        <f>"05745"</f>
        <v>05745</v>
      </c>
      <c r="D1501" t="str">
        <f>""</f>
        <v/>
      </c>
      <c r="E1501">
        <v>2161036</v>
      </c>
      <c r="F1501" t="s">
        <v>9</v>
      </c>
      <c r="G1501" t="str">
        <f>"04029"</f>
        <v>04029</v>
      </c>
      <c r="H1501" t="str">
        <f>""</f>
        <v/>
      </c>
      <c r="I1501">
        <v>1</v>
      </c>
    </row>
    <row r="1502" spans="1:9">
      <c r="A1502">
        <v>2162041</v>
      </c>
      <c r="B1502" t="s">
        <v>9</v>
      </c>
      <c r="C1502" t="str">
        <f>"05745"</f>
        <v>05745</v>
      </c>
      <c r="D1502" t="str">
        <f>""</f>
        <v/>
      </c>
      <c r="E1502">
        <v>2162042</v>
      </c>
      <c r="F1502" t="s">
        <v>9</v>
      </c>
      <c r="G1502" t="str">
        <f>"05746"</f>
        <v>05746</v>
      </c>
      <c r="H1502" t="str">
        <f>""</f>
        <v/>
      </c>
      <c r="I1502">
        <v>1</v>
      </c>
    </row>
    <row r="1503" spans="1:9">
      <c r="A1503">
        <v>2162041</v>
      </c>
      <c r="B1503" t="s">
        <v>9</v>
      </c>
      <c r="C1503" t="str">
        <f>"05745"</f>
        <v>05745</v>
      </c>
      <c r="D1503" t="str">
        <f>""</f>
        <v/>
      </c>
      <c r="E1503">
        <v>2162438</v>
      </c>
      <c r="F1503" t="s">
        <v>9</v>
      </c>
      <c r="G1503" t="str">
        <f>"06425"</f>
        <v>06425</v>
      </c>
      <c r="H1503" t="str">
        <f>""</f>
        <v/>
      </c>
      <c r="I1503">
        <v>1</v>
      </c>
    </row>
    <row r="1504" spans="1:9">
      <c r="A1504">
        <v>2162046</v>
      </c>
      <c r="B1504" t="s">
        <v>9</v>
      </c>
      <c r="C1504" t="str">
        <f>"05750"</f>
        <v>05750</v>
      </c>
      <c r="D1504" t="str">
        <f>""</f>
        <v/>
      </c>
      <c r="E1504">
        <v>2161036</v>
      </c>
      <c r="F1504" t="s">
        <v>9</v>
      </c>
      <c r="G1504" t="str">
        <f>"04029"</f>
        <v>04029</v>
      </c>
      <c r="H1504" t="str">
        <f>""</f>
        <v/>
      </c>
      <c r="I1504">
        <v>1</v>
      </c>
    </row>
    <row r="1505" spans="1:9">
      <c r="A1505">
        <v>2162046</v>
      </c>
      <c r="B1505" t="s">
        <v>9</v>
      </c>
      <c r="C1505" t="str">
        <f>"05750"</f>
        <v>05750</v>
      </c>
      <c r="D1505" t="str">
        <f>""</f>
        <v/>
      </c>
      <c r="E1505">
        <v>2162047</v>
      </c>
      <c r="F1505" t="s">
        <v>9</v>
      </c>
      <c r="G1505" t="str">
        <f>"05751"</f>
        <v>05751</v>
      </c>
      <c r="H1505" t="str">
        <f>""</f>
        <v/>
      </c>
      <c r="I1505">
        <v>1</v>
      </c>
    </row>
    <row r="1506" spans="1:9">
      <c r="A1506">
        <v>2162046</v>
      </c>
      <c r="B1506" t="s">
        <v>9</v>
      </c>
      <c r="C1506" t="str">
        <f>"05750"</f>
        <v>05750</v>
      </c>
      <c r="D1506" t="str">
        <f>""</f>
        <v/>
      </c>
      <c r="E1506">
        <v>2162438</v>
      </c>
      <c r="F1506" t="s">
        <v>9</v>
      </c>
      <c r="G1506" t="str">
        <f>"06425"</f>
        <v>06425</v>
      </c>
      <c r="H1506" t="str">
        <f>""</f>
        <v/>
      </c>
      <c r="I1506">
        <v>1</v>
      </c>
    </row>
    <row r="1507" spans="1:9">
      <c r="A1507">
        <v>2162048</v>
      </c>
      <c r="B1507" t="s">
        <v>9</v>
      </c>
      <c r="C1507" t="str">
        <f>"05752"</f>
        <v>05752</v>
      </c>
      <c r="D1507" t="str">
        <f>""</f>
        <v/>
      </c>
      <c r="E1507">
        <v>2162028</v>
      </c>
      <c r="F1507" t="s">
        <v>9</v>
      </c>
      <c r="G1507" t="str">
        <f>"05725"</f>
        <v>05725</v>
      </c>
      <c r="H1507" t="str">
        <f>""</f>
        <v/>
      </c>
      <c r="I1507">
        <v>2</v>
      </c>
    </row>
    <row r="1508" spans="1:9">
      <c r="A1508">
        <v>2162048</v>
      </c>
      <c r="B1508" t="s">
        <v>9</v>
      </c>
      <c r="C1508" t="str">
        <f>"05752"</f>
        <v>05752</v>
      </c>
      <c r="D1508" t="str">
        <f>""</f>
        <v/>
      </c>
      <c r="E1508">
        <v>2162030</v>
      </c>
      <c r="F1508" t="s">
        <v>9</v>
      </c>
      <c r="G1508" t="str">
        <f>"05728"</f>
        <v>05728</v>
      </c>
      <c r="H1508" t="str">
        <f>""</f>
        <v/>
      </c>
      <c r="I1508">
        <v>1</v>
      </c>
    </row>
    <row r="1509" spans="1:9">
      <c r="A1509">
        <v>2162048</v>
      </c>
      <c r="B1509" t="s">
        <v>9</v>
      </c>
      <c r="C1509" t="str">
        <f>"05752"</f>
        <v>05752</v>
      </c>
      <c r="D1509" t="str">
        <f>""</f>
        <v/>
      </c>
      <c r="E1509">
        <v>2162697</v>
      </c>
      <c r="F1509" t="s">
        <v>9</v>
      </c>
      <c r="G1509" t="str">
        <f>"06863"</f>
        <v>06863</v>
      </c>
      <c r="H1509" t="str">
        <f>""</f>
        <v/>
      </c>
      <c r="I1509">
        <v>2</v>
      </c>
    </row>
    <row r="1510" spans="1:9">
      <c r="A1510">
        <v>2162048</v>
      </c>
      <c r="B1510" t="s">
        <v>9</v>
      </c>
      <c r="C1510" t="str">
        <f>"05752"</f>
        <v>05752</v>
      </c>
      <c r="D1510" t="str">
        <f>""</f>
        <v/>
      </c>
      <c r="E1510">
        <v>2162927</v>
      </c>
      <c r="F1510" t="s">
        <v>9</v>
      </c>
      <c r="G1510" t="str">
        <f>"07231"</f>
        <v>07231</v>
      </c>
      <c r="H1510" t="str">
        <f>""</f>
        <v/>
      </c>
      <c r="I1510">
        <v>1</v>
      </c>
    </row>
    <row r="1511" spans="1:9">
      <c r="A1511">
        <v>2162048</v>
      </c>
      <c r="B1511" t="s">
        <v>9</v>
      </c>
      <c r="C1511" t="str">
        <f>"05752"</f>
        <v>05752</v>
      </c>
      <c r="D1511" t="str">
        <f>""</f>
        <v/>
      </c>
      <c r="E1511">
        <v>2163280</v>
      </c>
      <c r="F1511" t="s">
        <v>9</v>
      </c>
      <c r="G1511" t="str">
        <f>"07866"</f>
        <v>07866</v>
      </c>
      <c r="H1511" t="str">
        <f>""</f>
        <v/>
      </c>
      <c r="I1511">
        <v>2</v>
      </c>
    </row>
    <row r="1512" spans="1:9">
      <c r="A1512">
        <v>2162049</v>
      </c>
      <c r="B1512" t="s">
        <v>9</v>
      </c>
      <c r="C1512" t="str">
        <f>"05753"</f>
        <v>05753</v>
      </c>
      <c r="D1512" t="str">
        <f>""</f>
        <v/>
      </c>
      <c r="E1512">
        <v>2162028</v>
      </c>
      <c r="F1512" t="s">
        <v>9</v>
      </c>
      <c r="G1512" t="str">
        <f>"05725"</f>
        <v>05725</v>
      </c>
      <c r="H1512" t="str">
        <f>""</f>
        <v/>
      </c>
      <c r="I1512">
        <v>2</v>
      </c>
    </row>
    <row r="1513" spans="1:9">
      <c r="A1513">
        <v>2162049</v>
      </c>
      <c r="B1513" t="s">
        <v>9</v>
      </c>
      <c r="C1513" t="str">
        <f>"05753"</f>
        <v>05753</v>
      </c>
      <c r="D1513" t="str">
        <f>""</f>
        <v/>
      </c>
      <c r="E1513">
        <v>2162030</v>
      </c>
      <c r="F1513" t="s">
        <v>9</v>
      </c>
      <c r="G1513" t="str">
        <f>"05728"</f>
        <v>05728</v>
      </c>
      <c r="H1513" t="str">
        <f>""</f>
        <v/>
      </c>
      <c r="I1513">
        <v>1</v>
      </c>
    </row>
    <row r="1514" spans="1:9">
      <c r="A1514">
        <v>2162049</v>
      </c>
      <c r="B1514" t="s">
        <v>9</v>
      </c>
      <c r="C1514" t="str">
        <f>"05753"</f>
        <v>05753</v>
      </c>
      <c r="D1514" t="str">
        <f>""</f>
        <v/>
      </c>
      <c r="E1514">
        <v>2162697</v>
      </c>
      <c r="F1514" t="s">
        <v>9</v>
      </c>
      <c r="G1514" t="str">
        <f>"06863"</f>
        <v>06863</v>
      </c>
      <c r="H1514" t="str">
        <f>""</f>
        <v/>
      </c>
      <c r="I1514">
        <v>2</v>
      </c>
    </row>
    <row r="1515" spans="1:9">
      <c r="A1515">
        <v>2162049</v>
      </c>
      <c r="B1515" t="s">
        <v>9</v>
      </c>
      <c r="C1515" t="str">
        <f>"05753"</f>
        <v>05753</v>
      </c>
      <c r="D1515" t="str">
        <f>""</f>
        <v/>
      </c>
      <c r="E1515">
        <v>2162926</v>
      </c>
      <c r="F1515" t="s">
        <v>9</v>
      </c>
      <c r="G1515" t="str">
        <f>"07230"</f>
        <v>07230</v>
      </c>
      <c r="H1515" t="str">
        <f>""</f>
        <v/>
      </c>
      <c r="I1515">
        <v>1</v>
      </c>
    </row>
    <row r="1516" spans="1:9">
      <c r="A1516">
        <v>2162049</v>
      </c>
      <c r="B1516" t="s">
        <v>9</v>
      </c>
      <c r="C1516" t="str">
        <f>"05753"</f>
        <v>05753</v>
      </c>
      <c r="D1516" t="str">
        <f>""</f>
        <v/>
      </c>
      <c r="E1516">
        <v>2163280</v>
      </c>
      <c r="F1516" t="s">
        <v>9</v>
      </c>
      <c r="G1516" t="str">
        <f>"07866"</f>
        <v>07866</v>
      </c>
      <c r="H1516" t="str">
        <f>""</f>
        <v/>
      </c>
      <c r="I1516">
        <v>2</v>
      </c>
    </row>
    <row r="1517" spans="1:9">
      <c r="A1517">
        <v>2162057</v>
      </c>
      <c r="B1517" t="s">
        <v>9</v>
      </c>
      <c r="C1517" t="str">
        <f>"05775"</f>
        <v>05775</v>
      </c>
      <c r="D1517" t="str">
        <f>""</f>
        <v/>
      </c>
      <c r="E1517">
        <v>2161781</v>
      </c>
      <c r="F1517" t="s">
        <v>9</v>
      </c>
      <c r="G1517" t="str">
        <f>"05274"</f>
        <v>05274</v>
      </c>
      <c r="H1517" t="str">
        <f>""</f>
        <v/>
      </c>
      <c r="I1517">
        <v>2</v>
      </c>
    </row>
    <row r="1518" spans="1:9">
      <c r="A1518">
        <v>2162057</v>
      </c>
      <c r="B1518" t="s">
        <v>9</v>
      </c>
      <c r="C1518" t="str">
        <f>"05775"</f>
        <v>05775</v>
      </c>
      <c r="D1518" t="str">
        <f>""</f>
        <v/>
      </c>
      <c r="E1518">
        <v>2162028</v>
      </c>
      <c r="F1518" t="s">
        <v>9</v>
      </c>
      <c r="G1518" t="str">
        <f>"05725"</f>
        <v>05725</v>
      </c>
      <c r="H1518" t="str">
        <f>""</f>
        <v/>
      </c>
      <c r="I1518">
        <v>2</v>
      </c>
    </row>
    <row r="1519" spans="1:9">
      <c r="A1519">
        <v>2162057</v>
      </c>
      <c r="B1519" t="s">
        <v>9</v>
      </c>
      <c r="C1519" t="str">
        <f>"05775"</f>
        <v>05775</v>
      </c>
      <c r="D1519" t="str">
        <f>""</f>
        <v/>
      </c>
      <c r="E1519">
        <v>2162030</v>
      </c>
      <c r="F1519" t="s">
        <v>9</v>
      </c>
      <c r="G1519" t="str">
        <f>"05728"</f>
        <v>05728</v>
      </c>
      <c r="H1519" t="str">
        <f>""</f>
        <v/>
      </c>
      <c r="I1519">
        <v>1</v>
      </c>
    </row>
    <row r="1520" spans="1:9">
      <c r="A1520">
        <v>2162057</v>
      </c>
      <c r="B1520" t="s">
        <v>9</v>
      </c>
      <c r="C1520" t="str">
        <f>"05775"</f>
        <v>05775</v>
      </c>
      <c r="D1520" t="str">
        <f>""</f>
        <v/>
      </c>
      <c r="E1520">
        <v>2162697</v>
      </c>
      <c r="F1520" t="s">
        <v>9</v>
      </c>
      <c r="G1520" t="str">
        <f>"06863"</f>
        <v>06863</v>
      </c>
      <c r="H1520" t="str">
        <f>""</f>
        <v/>
      </c>
      <c r="I1520">
        <v>2</v>
      </c>
    </row>
    <row r="1521" spans="1:9">
      <c r="A1521">
        <v>2162059</v>
      </c>
      <c r="B1521" t="s">
        <v>9</v>
      </c>
      <c r="C1521" t="str">
        <f t="shared" ref="C1521:C1533" si="89">"05777"</f>
        <v>05777</v>
      </c>
      <c r="D1521" t="str">
        <f>""</f>
        <v/>
      </c>
      <c r="E1521">
        <v>2160248</v>
      </c>
      <c r="F1521" t="s">
        <v>9</v>
      </c>
      <c r="G1521" t="str">
        <f>"02582"</f>
        <v>02582</v>
      </c>
      <c r="H1521" t="str">
        <f>""</f>
        <v/>
      </c>
      <c r="I1521">
        <v>1</v>
      </c>
    </row>
    <row r="1522" spans="1:9">
      <c r="A1522">
        <v>2162059</v>
      </c>
      <c r="B1522" t="s">
        <v>9</v>
      </c>
      <c r="C1522" t="str">
        <f t="shared" si="89"/>
        <v>05777</v>
      </c>
      <c r="D1522" t="str">
        <f>""</f>
        <v/>
      </c>
      <c r="E1522">
        <v>2184190</v>
      </c>
      <c r="F1522" t="s">
        <v>9</v>
      </c>
      <c r="G1522" t="str">
        <f>"35945"</f>
        <v>35945</v>
      </c>
      <c r="H1522" t="str">
        <f>""</f>
        <v/>
      </c>
      <c r="I1522">
        <v>1</v>
      </c>
    </row>
    <row r="1523" spans="1:9">
      <c r="A1523">
        <v>2162059</v>
      </c>
      <c r="B1523" t="s">
        <v>9</v>
      </c>
      <c r="C1523" t="str">
        <f t="shared" si="89"/>
        <v>05777</v>
      </c>
      <c r="D1523" t="str">
        <f>""</f>
        <v/>
      </c>
      <c r="E1523">
        <v>2184191</v>
      </c>
      <c r="F1523" t="s">
        <v>9</v>
      </c>
      <c r="G1523" t="str">
        <f>"35946"</f>
        <v>35946</v>
      </c>
      <c r="H1523" t="str">
        <f>""</f>
        <v/>
      </c>
      <c r="I1523">
        <v>1</v>
      </c>
    </row>
    <row r="1524" spans="1:9">
      <c r="A1524">
        <v>2162059</v>
      </c>
      <c r="B1524" t="s">
        <v>9</v>
      </c>
      <c r="C1524" t="str">
        <f t="shared" si="89"/>
        <v>05777</v>
      </c>
      <c r="D1524" t="str">
        <f>""</f>
        <v/>
      </c>
      <c r="E1524">
        <v>2184192</v>
      </c>
      <c r="F1524" t="s">
        <v>9</v>
      </c>
      <c r="G1524" t="str">
        <f>"35947"</f>
        <v>35947</v>
      </c>
      <c r="H1524" t="str">
        <f>""</f>
        <v/>
      </c>
      <c r="I1524">
        <v>2</v>
      </c>
    </row>
    <row r="1525" spans="1:9">
      <c r="A1525">
        <v>2162059</v>
      </c>
      <c r="B1525" t="s">
        <v>9</v>
      </c>
      <c r="C1525" t="str">
        <f t="shared" si="89"/>
        <v>05777</v>
      </c>
      <c r="D1525" t="str">
        <f>""</f>
        <v/>
      </c>
      <c r="E1525">
        <v>2184193</v>
      </c>
      <c r="F1525" t="s">
        <v>9</v>
      </c>
      <c r="G1525" t="str">
        <f>"35948"</f>
        <v>35948</v>
      </c>
      <c r="H1525" t="str">
        <f>""</f>
        <v/>
      </c>
      <c r="I1525">
        <v>2</v>
      </c>
    </row>
    <row r="1526" spans="1:9">
      <c r="A1526">
        <v>2162059</v>
      </c>
      <c r="B1526" t="s">
        <v>9</v>
      </c>
      <c r="C1526" t="str">
        <f t="shared" si="89"/>
        <v>05777</v>
      </c>
      <c r="D1526" t="str">
        <f>""</f>
        <v/>
      </c>
      <c r="E1526">
        <v>2184194</v>
      </c>
      <c r="F1526" t="s">
        <v>9</v>
      </c>
      <c r="G1526" t="str">
        <f>"35949"</f>
        <v>35949</v>
      </c>
      <c r="H1526" t="str">
        <f>""</f>
        <v/>
      </c>
      <c r="I1526">
        <v>1</v>
      </c>
    </row>
    <row r="1527" spans="1:9">
      <c r="A1527">
        <v>2162059</v>
      </c>
      <c r="B1527" t="s">
        <v>9</v>
      </c>
      <c r="C1527" t="str">
        <f t="shared" si="89"/>
        <v>05777</v>
      </c>
      <c r="D1527" t="str">
        <f>""</f>
        <v/>
      </c>
      <c r="E1527">
        <v>2184195</v>
      </c>
      <c r="F1527" t="s">
        <v>9</v>
      </c>
      <c r="G1527" t="str">
        <f>"35950"</f>
        <v>35950</v>
      </c>
      <c r="H1527" t="str">
        <f>""</f>
        <v/>
      </c>
      <c r="I1527">
        <v>1</v>
      </c>
    </row>
    <row r="1528" spans="1:9">
      <c r="A1528">
        <v>2162059</v>
      </c>
      <c r="B1528" t="s">
        <v>9</v>
      </c>
      <c r="C1528" t="str">
        <f t="shared" si="89"/>
        <v>05777</v>
      </c>
      <c r="D1528" t="str">
        <f>""</f>
        <v/>
      </c>
      <c r="E1528">
        <v>2184196</v>
      </c>
      <c r="F1528" t="s">
        <v>9</v>
      </c>
      <c r="G1528" t="str">
        <f>"35951"</f>
        <v>35951</v>
      </c>
      <c r="H1528" t="str">
        <f>""</f>
        <v/>
      </c>
      <c r="I1528">
        <v>1</v>
      </c>
    </row>
    <row r="1529" spans="1:9">
      <c r="A1529">
        <v>2162059</v>
      </c>
      <c r="B1529" t="s">
        <v>9</v>
      </c>
      <c r="C1529" t="str">
        <f t="shared" si="89"/>
        <v>05777</v>
      </c>
      <c r="D1529" t="str">
        <f>""</f>
        <v/>
      </c>
      <c r="E1529">
        <v>2184203</v>
      </c>
      <c r="F1529" t="s">
        <v>9</v>
      </c>
      <c r="G1529" t="str">
        <f>"35958"</f>
        <v>35958</v>
      </c>
      <c r="H1529" t="str">
        <f>""</f>
        <v/>
      </c>
      <c r="I1529">
        <v>1</v>
      </c>
    </row>
    <row r="1530" spans="1:9">
      <c r="A1530">
        <v>2162059</v>
      </c>
      <c r="B1530" t="s">
        <v>9</v>
      </c>
      <c r="C1530" t="str">
        <f t="shared" si="89"/>
        <v>05777</v>
      </c>
      <c r="D1530" t="str">
        <f>""</f>
        <v/>
      </c>
      <c r="E1530">
        <v>2184204</v>
      </c>
      <c r="F1530" t="s">
        <v>9</v>
      </c>
      <c r="G1530" t="str">
        <f>"35959"</f>
        <v>35959</v>
      </c>
      <c r="H1530" t="str">
        <f>""</f>
        <v/>
      </c>
      <c r="I1530">
        <v>1</v>
      </c>
    </row>
    <row r="1531" spans="1:9">
      <c r="A1531">
        <v>2162059</v>
      </c>
      <c r="B1531" t="s">
        <v>9</v>
      </c>
      <c r="C1531" t="str">
        <f t="shared" si="89"/>
        <v>05777</v>
      </c>
      <c r="D1531" t="str">
        <f>""</f>
        <v/>
      </c>
      <c r="E1531">
        <v>2184205</v>
      </c>
      <c r="F1531" t="s">
        <v>9</v>
      </c>
      <c r="G1531" t="str">
        <f>"35960"</f>
        <v>35960</v>
      </c>
      <c r="H1531" t="str">
        <f>""</f>
        <v/>
      </c>
      <c r="I1531">
        <v>1</v>
      </c>
    </row>
    <row r="1532" spans="1:9">
      <c r="A1532">
        <v>2162059</v>
      </c>
      <c r="B1532" t="s">
        <v>9</v>
      </c>
      <c r="C1532" t="str">
        <f t="shared" si="89"/>
        <v>05777</v>
      </c>
      <c r="D1532" t="str">
        <f>""</f>
        <v/>
      </c>
      <c r="E1532">
        <v>2184207</v>
      </c>
      <c r="F1532" t="s">
        <v>9</v>
      </c>
      <c r="G1532" t="str">
        <f>"35962"</f>
        <v>35962</v>
      </c>
      <c r="H1532" t="str">
        <f>""</f>
        <v/>
      </c>
      <c r="I1532">
        <v>1</v>
      </c>
    </row>
    <row r="1533" spans="1:9">
      <c r="A1533">
        <v>2162059</v>
      </c>
      <c r="B1533" t="s">
        <v>9</v>
      </c>
      <c r="C1533" t="str">
        <f t="shared" si="89"/>
        <v>05777</v>
      </c>
      <c r="D1533" t="str">
        <f>""</f>
        <v/>
      </c>
      <c r="E1533">
        <v>2184208</v>
      </c>
      <c r="F1533" t="s">
        <v>9</v>
      </c>
      <c r="G1533" t="str">
        <f>"35963"</f>
        <v>35963</v>
      </c>
      <c r="H1533" t="str">
        <f>""</f>
        <v/>
      </c>
      <c r="I1533">
        <v>1</v>
      </c>
    </row>
    <row r="1534" spans="1:9">
      <c r="A1534">
        <v>2162064</v>
      </c>
      <c r="B1534" t="s">
        <v>9</v>
      </c>
      <c r="C1534" t="str">
        <f t="shared" ref="C1534:C1542" si="90">"05782"</f>
        <v>05782</v>
      </c>
      <c r="D1534" t="str">
        <f>""</f>
        <v/>
      </c>
      <c r="E1534">
        <v>2160248</v>
      </c>
      <c r="F1534" t="s">
        <v>9</v>
      </c>
      <c r="G1534" t="str">
        <f>"02582"</f>
        <v>02582</v>
      </c>
      <c r="H1534" t="str">
        <f>""</f>
        <v/>
      </c>
      <c r="I1534">
        <v>1</v>
      </c>
    </row>
    <row r="1535" spans="1:9">
      <c r="A1535">
        <v>2162064</v>
      </c>
      <c r="B1535" t="s">
        <v>9</v>
      </c>
      <c r="C1535" t="str">
        <f t="shared" si="90"/>
        <v>05782</v>
      </c>
      <c r="D1535" t="str">
        <f>""</f>
        <v/>
      </c>
      <c r="E1535">
        <v>2184192</v>
      </c>
      <c r="F1535" t="s">
        <v>9</v>
      </c>
      <c r="G1535" t="str">
        <f>"35947"</f>
        <v>35947</v>
      </c>
      <c r="H1535" t="str">
        <f>""</f>
        <v/>
      </c>
      <c r="I1535">
        <v>2</v>
      </c>
    </row>
    <row r="1536" spans="1:9">
      <c r="A1536">
        <v>2162064</v>
      </c>
      <c r="B1536" t="s">
        <v>9</v>
      </c>
      <c r="C1536" t="str">
        <f t="shared" si="90"/>
        <v>05782</v>
      </c>
      <c r="D1536" t="str">
        <f>""</f>
        <v/>
      </c>
      <c r="E1536">
        <v>2184193</v>
      </c>
      <c r="F1536" t="s">
        <v>9</v>
      </c>
      <c r="G1536" t="str">
        <f>"35948"</f>
        <v>35948</v>
      </c>
      <c r="H1536" t="str">
        <f>""</f>
        <v/>
      </c>
      <c r="I1536">
        <v>2</v>
      </c>
    </row>
    <row r="1537" spans="1:9">
      <c r="A1537">
        <v>2162064</v>
      </c>
      <c r="B1537" t="s">
        <v>9</v>
      </c>
      <c r="C1537" t="str">
        <f t="shared" si="90"/>
        <v>05782</v>
      </c>
      <c r="D1537" t="str">
        <f>""</f>
        <v/>
      </c>
      <c r="E1537">
        <v>2184196</v>
      </c>
      <c r="F1537" t="s">
        <v>9</v>
      </c>
      <c r="G1537" t="str">
        <f>"35951"</f>
        <v>35951</v>
      </c>
      <c r="H1537" t="str">
        <f>""</f>
        <v/>
      </c>
      <c r="I1537">
        <v>2</v>
      </c>
    </row>
    <row r="1538" spans="1:9">
      <c r="A1538">
        <v>2162064</v>
      </c>
      <c r="B1538" t="s">
        <v>9</v>
      </c>
      <c r="C1538" t="str">
        <f t="shared" si="90"/>
        <v>05782</v>
      </c>
      <c r="D1538" t="str">
        <f>""</f>
        <v/>
      </c>
      <c r="E1538">
        <v>2184197</v>
      </c>
      <c r="F1538" t="s">
        <v>9</v>
      </c>
      <c r="G1538" t="str">
        <f>"35952"</f>
        <v>35952</v>
      </c>
      <c r="H1538" t="str">
        <f>""</f>
        <v/>
      </c>
      <c r="I1538">
        <v>1</v>
      </c>
    </row>
    <row r="1539" spans="1:9">
      <c r="A1539">
        <v>2162064</v>
      </c>
      <c r="B1539" t="s">
        <v>9</v>
      </c>
      <c r="C1539" t="str">
        <f t="shared" si="90"/>
        <v>05782</v>
      </c>
      <c r="D1539" t="str">
        <f>""</f>
        <v/>
      </c>
      <c r="E1539">
        <v>2184198</v>
      </c>
      <c r="F1539" t="s">
        <v>9</v>
      </c>
      <c r="G1539" t="str">
        <f>"35953"</f>
        <v>35953</v>
      </c>
      <c r="H1539" t="str">
        <f>""</f>
        <v/>
      </c>
      <c r="I1539">
        <v>1</v>
      </c>
    </row>
    <row r="1540" spans="1:9">
      <c r="A1540">
        <v>2162064</v>
      </c>
      <c r="B1540" t="s">
        <v>9</v>
      </c>
      <c r="C1540" t="str">
        <f t="shared" si="90"/>
        <v>05782</v>
      </c>
      <c r="D1540" t="str">
        <f>""</f>
        <v/>
      </c>
      <c r="E1540">
        <v>2184199</v>
      </c>
      <c r="F1540" t="s">
        <v>9</v>
      </c>
      <c r="G1540" t="str">
        <f>"35954"</f>
        <v>35954</v>
      </c>
      <c r="H1540" t="str">
        <f>""</f>
        <v/>
      </c>
      <c r="I1540">
        <v>2</v>
      </c>
    </row>
    <row r="1541" spans="1:9">
      <c r="A1541">
        <v>2162064</v>
      </c>
      <c r="B1541" t="s">
        <v>9</v>
      </c>
      <c r="C1541" t="str">
        <f t="shared" si="90"/>
        <v>05782</v>
      </c>
      <c r="D1541" t="str">
        <f>""</f>
        <v/>
      </c>
      <c r="E1541">
        <v>2184200</v>
      </c>
      <c r="F1541" t="s">
        <v>9</v>
      </c>
      <c r="G1541" t="str">
        <f>"35955"</f>
        <v>35955</v>
      </c>
      <c r="H1541" t="str">
        <f>""</f>
        <v/>
      </c>
      <c r="I1541">
        <v>2</v>
      </c>
    </row>
    <row r="1542" spans="1:9">
      <c r="A1542">
        <v>2162064</v>
      </c>
      <c r="B1542" t="s">
        <v>9</v>
      </c>
      <c r="C1542" t="str">
        <f t="shared" si="90"/>
        <v>05782</v>
      </c>
      <c r="D1542" t="str">
        <f>""</f>
        <v/>
      </c>
      <c r="E1542">
        <v>2184201</v>
      </c>
      <c r="F1542" t="s">
        <v>9</v>
      </c>
      <c r="G1542" t="str">
        <f>"35956"</f>
        <v>35956</v>
      </c>
      <c r="H1542" t="str">
        <f>""</f>
        <v/>
      </c>
      <c r="I1542">
        <v>2</v>
      </c>
    </row>
    <row r="1543" spans="1:9">
      <c r="A1543">
        <v>2162065</v>
      </c>
      <c r="B1543" t="s">
        <v>9</v>
      </c>
      <c r="C1543" t="str">
        <f t="shared" ref="C1543:C1549" si="91">"05783"</f>
        <v>05783</v>
      </c>
      <c r="D1543" t="str">
        <f>""</f>
        <v/>
      </c>
      <c r="E1543">
        <v>2159111</v>
      </c>
      <c r="F1543" t="s">
        <v>9</v>
      </c>
      <c r="G1543" t="str">
        <f>"01030"</f>
        <v>01030</v>
      </c>
      <c r="H1543" t="str">
        <f>""</f>
        <v/>
      </c>
      <c r="I1543">
        <v>2</v>
      </c>
    </row>
    <row r="1544" spans="1:9">
      <c r="A1544">
        <v>2162065</v>
      </c>
      <c r="B1544" t="s">
        <v>9</v>
      </c>
      <c r="C1544" t="str">
        <f t="shared" si="91"/>
        <v>05783</v>
      </c>
      <c r="D1544" t="str">
        <f>""</f>
        <v/>
      </c>
      <c r="E1544">
        <v>2159437</v>
      </c>
      <c r="F1544" t="s">
        <v>9</v>
      </c>
      <c r="G1544" t="str">
        <f>"01432"</f>
        <v>01432</v>
      </c>
      <c r="H1544" t="str">
        <f>""</f>
        <v/>
      </c>
      <c r="I1544">
        <v>2</v>
      </c>
    </row>
    <row r="1545" spans="1:9">
      <c r="A1545">
        <v>2162065</v>
      </c>
      <c r="B1545" t="s">
        <v>9</v>
      </c>
      <c r="C1545" t="str">
        <f t="shared" si="91"/>
        <v>05783</v>
      </c>
      <c r="D1545" t="str">
        <f>""</f>
        <v/>
      </c>
      <c r="E1545">
        <v>2160576</v>
      </c>
      <c r="F1545" t="s">
        <v>9</v>
      </c>
      <c r="G1545" t="str">
        <f>"03233"</f>
        <v>03233</v>
      </c>
      <c r="H1545" t="str">
        <f>""</f>
        <v/>
      </c>
      <c r="I1545">
        <v>2</v>
      </c>
    </row>
    <row r="1546" spans="1:9">
      <c r="A1546">
        <v>2162065</v>
      </c>
      <c r="B1546" t="s">
        <v>9</v>
      </c>
      <c r="C1546" t="str">
        <f t="shared" si="91"/>
        <v>05783</v>
      </c>
      <c r="D1546" t="str">
        <f>""</f>
        <v/>
      </c>
      <c r="E1546">
        <v>2160582</v>
      </c>
      <c r="F1546" t="s">
        <v>9</v>
      </c>
      <c r="G1546" t="str">
        <f>"03249"</f>
        <v>03249</v>
      </c>
      <c r="H1546" t="str">
        <f>""</f>
        <v/>
      </c>
      <c r="I1546">
        <v>2</v>
      </c>
    </row>
    <row r="1547" spans="1:9">
      <c r="A1547">
        <v>2162065</v>
      </c>
      <c r="B1547" t="s">
        <v>9</v>
      </c>
      <c r="C1547" t="str">
        <f t="shared" si="91"/>
        <v>05783</v>
      </c>
      <c r="D1547" t="str">
        <f>""</f>
        <v/>
      </c>
      <c r="E1547">
        <v>2160583</v>
      </c>
      <c r="F1547" t="s">
        <v>9</v>
      </c>
      <c r="G1547" t="str">
        <f>"03250"</f>
        <v>03250</v>
      </c>
      <c r="H1547" t="str">
        <f>""</f>
        <v/>
      </c>
      <c r="I1547">
        <v>2</v>
      </c>
    </row>
    <row r="1548" spans="1:9">
      <c r="A1548">
        <v>2162065</v>
      </c>
      <c r="B1548" t="s">
        <v>9</v>
      </c>
      <c r="C1548" t="str">
        <f t="shared" si="91"/>
        <v>05783</v>
      </c>
      <c r="D1548" t="str">
        <f>""</f>
        <v/>
      </c>
      <c r="E1548">
        <v>2160586</v>
      </c>
      <c r="F1548" t="s">
        <v>9</v>
      </c>
      <c r="G1548" t="str">
        <f>"03257"</f>
        <v>03257</v>
      </c>
      <c r="H1548" t="str">
        <f>""</f>
        <v/>
      </c>
      <c r="I1548">
        <v>2</v>
      </c>
    </row>
    <row r="1549" spans="1:9">
      <c r="A1549">
        <v>2162065</v>
      </c>
      <c r="B1549" t="s">
        <v>9</v>
      </c>
      <c r="C1549" t="str">
        <f t="shared" si="91"/>
        <v>05783</v>
      </c>
      <c r="D1549" t="str">
        <f>""</f>
        <v/>
      </c>
      <c r="E1549">
        <v>2160587</v>
      </c>
      <c r="F1549" t="s">
        <v>9</v>
      </c>
      <c r="G1549" t="str">
        <f>"03258"</f>
        <v>03258</v>
      </c>
      <c r="H1549" t="str">
        <f>""</f>
        <v/>
      </c>
      <c r="I1549">
        <v>4</v>
      </c>
    </row>
    <row r="1550" spans="1:9">
      <c r="A1550">
        <v>2162082</v>
      </c>
      <c r="B1550" t="s">
        <v>9</v>
      </c>
      <c r="C1550" t="str">
        <f t="shared" ref="C1550:C1558" si="92">"05820"</f>
        <v>05820</v>
      </c>
      <c r="D1550" t="str">
        <f>""</f>
        <v/>
      </c>
      <c r="E1550">
        <v>2159167</v>
      </c>
      <c r="F1550" t="s">
        <v>9</v>
      </c>
      <c r="G1550" t="str">
        <f>"01096"</f>
        <v>01096</v>
      </c>
      <c r="H1550" t="str">
        <f>""</f>
        <v/>
      </c>
      <c r="I1550">
        <v>1</v>
      </c>
    </row>
    <row r="1551" spans="1:9">
      <c r="A1551">
        <v>2162082</v>
      </c>
      <c r="B1551" t="s">
        <v>9</v>
      </c>
      <c r="C1551" t="str">
        <f t="shared" si="92"/>
        <v>05820</v>
      </c>
      <c r="D1551" t="str">
        <f>""</f>
        <v/>
      </c>
      <c r="E1551">
        <v>2159538</v>
      </c>
      <c r="F1551" t="s">
        <v>9</v>
      </c>
      <c r="G1551" t="str">
        <f>"01563"</f>
        <v>01563</v>
      </c>
      <c r="H1551" t="str">
        <f>""</f>
        <v/>
      </c>
      <c r="I1551">
        <v>1</v>
      </c>
    </row>
    <row r="1552" spans="1:9">
      <c r="A1552">
        <v>2162082</v>
      </c>
      <c r="B1552" t="s">
        <v>9</v>
      </c>
      <c r="C1552" t="str">
        <f t="shared" si="92"/>
        <v>05820</v>
      </c>
      <c r="D1552" t="str">
        <f>""</f>
        <v/>
      </c>
      <c r="E1552">
        <v>2162228</v>
      </c>
      <c r="F1552" t="s">
        <v>9</v>
      </c>
      <c r="G1552" t="str">
        <f>"06063"</f>
        <v>06063</v>
      </c>
      <c r="H1552" t="str">
        <f>""</f>
        <v/>
      </c>
      <c r="I1552">
        <v>1</v>
      </c>
    </row>
    <row r="1553" spans="1:9">
      <c r="A1553">
        <v>2162082</v>
      </c>
      <c r="B1553" t="s">
        <v>9</v>
      </c>
      <c r="C1553" t="str">
        <f t="shared" si="92"/>
        <v>05820</v>
      </c>
      <c r="D1553" t="str">
        <f>""</f>
        <v/>
      </c>
      <c r="E1553">
        <v>2162229</v>
      </c>
      <c r="F1553" t="s">
        <v>9</v>
      </c>
      <c r="G1553" t="str">
        <f>"06064"</f>
        <v>06064</v>
      </c>
      <c r="H1553" t="str">
        <f>""</f>
        <v/>
      </c>
      <c r="I1553">
        <v>2</v>
      </c>
    </row>
    <row r="1554" spans="1:9">
      <c r="A1554">
        <v>2162082</v>
      </c>
      <c r="B1554" t="s">
        <v>9</v>
      </c>
      <c r="C1554" t="str">
        <f t="shared" si="92"/>
        <v>05820</v>
      </c>
      <c r="D1554" t="str">
        <f>""</f>
        <v/>
      </c>
      <c r="E1554">
        <v>2162230</v>
      </c>
      <c r="F1554" t="s">
        <v>9</v>
      </c>
      <c r="G1554" t="str">
        <f>"06065"</f>
        <v>06065</v>
      </c>
      <c r="H1554" t="str">
        <f>""</f>
        <v/>
      </c>
      <c r="I1554">
        <v>2</v>
      </c>
    </row>
    <row r="1555" spans="1:9">
      <c r="A1555">
        <v>2162082</v>
      </c>
      <c r="B1555" t="s">
        <v>9</v>
      </c>
      <c r="C1555" t="str">
        <f t="shared" si="92"/>
        <v>05820</v>
      </c>
      <c r="D1555" t="str">
        <f>""</f>
        <v/>
      </c>
      <c r="E1555">
        <v>2162231</v>
      </c>
      <c r="F1555" t="s">
        <v>9</v>
      </c>
      <c r="G1555" t="str">
        <f>"06066"</f>
        <v>06066</v>
      </c>
      <c r="H1555" t="str">
        <f>""</f>
        <v/>
      </c>
      <c r="I1555">
        <v>1</v>
      </c>
    </row>
    <row r="1556" spans="1:9">
      <c r="A1556">
        <v>2162082</v>
      </c>
      <c r="B1556" t="s">
        <v>9</v>
      </c>
      <c r="C1556" t="str">
        <f t="shared" si="92"/>
        <v>05820</v>
      </c>
      <c r="D1556" t="str">
        <f>""</f>
        <v/>
      </c>
      <c r="E1556">
        <v>2162232</v>
      </c>
      <c r="F1556" t="s">
        <v>9</v>
      </c>
      <c r="G1556" t="str">
        <f>"06067"</f>
        <v>06067</v>
      </c>
      <c r="H1556" t="str">
        <f>""</f>
        <v/>
      </c>
      <c r="I1556">
        <v>1</v>
      </c>
    </row>
    <row r="1557" spans="1:9">
      <c r="A1557">
        <v>2162082</v>
      </c>
      <c r="B1557" t="s">
        <v>9</v>
      </c>
      <c r="C1557" t="str">
        <f t="shared" si="92"/>
        <v>05820</v>
      </c>
      <c r="D1557" t="str">
        <f>""</f>
        <v/>
      </c>
      <c r="E1557">
        <v>2162233</v>
      </c>
      <c r="F1557" t="s">
        <v>9</v>
      </c>
      <c r="G1557" t="str">
        <f>"06068"</f>
        <v>06068</v>
      </c>
      <c r="H1557" t="str">
        <f>""</f>
        <v/>
      </c>
      <c r="I1557">
        <v>1</v>
      </c>
    </row>
    <row r="1558" spans="1:9">
      <c r="A1558">
        <v>2162082</v>
      </c>
      <c r="B1558" t="s">
        <v>9</v>
      </c>
      <c r="C1558" t="str">
        <f t="shared" si="92"/>
        <v>05820</v>
      </c>
      <c r="D1558" t="str">
        <f>""</f>
        <v/>
      </c>
      <c r="E1558">
        <v>2162234</v>
      </c>
      <c r="F1558" t="s">
        <v>9</v>
      </c>
      <c r="G1558" t="str">
        <f>"06069"</f>
        <v>06069</v>
      </c>
      <c r="H1558" t="str">
        <f>""</f>
        <v/>
      </c>
      <c r="I1558">
        <v>2</v>
      </c>
    </row>
    <row r="1559" spans="1:9">
      <c r="A1559">
        <v>2162084</v>
      </c>
      <c r="B1559" t="s">
        <v>9</v>
      </c>
      <c r="C1559" t="str">
        <f>"05823"</f>
        <v>05823</v>
      </c>
      <c r="D1559" t="str">
        <f>""</f>
        <v/>
      </c>
      <c r="E1559">
        <v>2160754</v>
      </c>
      <c r="F1559" t="s">
        <v>9</v>
      </c>
      <c r="G1559" t="str">
        <f>"03543"</f>
        <v>03543</v>
      </c>
      <c r="H1559" t="str">
        <f>""</f>
        <v/>
      </c>
      <c r="I1559">
        <v>1</v>
      </c>
    </row>
    <row r="1560" spans="1:9">
      <c r="A1560">
        <v>2162084</v>
      </c>
      <c r="B1560" t="s">
        <v>9</v>
      </c>
      <c r="C1560" t="str">
        <f>"05823"</f>
        <v>05823</v>
      </c>
      <c r="D1560" t="str">
        <f>""</f>
        <v/>
      </c>
      <c r="E1560">
        <v>2161956</v>
      </c>
      <c r="F1560" t="s">
        <v>9</v>
      </c>
      <c r="G1560" t="str">
        <f>"05601"</f>
        <v>05601</v>
      </c>
      <c r="H1560" t="str">
        <f>""</f>
        <v/>
      </c>
      <c r="I1560">
        <v>1</v>
      </c>
    </row>
    <row r="1561" spans="1:9">
      <c r="A1561">
        <v>2162084</v>
      </c>
      <c r="B1561" t="s">
        <v>9</v>
      </c>
      <c r="C1561" t="str">
        <f>"05823"</f>
        <v>05823</v>
      </c>
      <c r="D1561" t="str">
        <f>""</f>
        <v/>
      </c>
      <c r="E1561">
        <v>2161959</v>
      </c>
      <c r="F1561" t="s">
        <v>9</v>
      </c>
      <c r="G1561" t="str">
        <f>"05611"</f>
        <v>05611</v>
      </c>
      <c r="H1561" t="str">
        <f>""</f>
        <v/>
      </c>
      <c r="I1561">
        <v>8</v>
      </c>
    </row>
    <row r="1562" spans="1:9">
      <c r="A1562">
        <v>2162090</v>
      </c>
      <c r="B1562" t="s">
        <v>9</v>
      </c>
      <c r="C1562" t="str">
        <f>"05841"</f>
        <v>05841</v>
      </c>
      <c r="D1562" t="str">
        <f>""</f>
        <v/>
      </c>
      <c r="E1562">
        <v>2161637</v>
      </c>
      <c r="F1562" t="s">
        <v>9</v>
      </c>
      <c r="G1562" t="str">
        <f>"05054"</f>
        <v>05054</v>
      </c>
      <c r="H1562" t="str">
        <f>""</f>
        <v/>
      </c>
      <c r="I1562">
        <v>1</v>
      </c>
    </row>
    <row r="1563" spans="1:9">
      <c r="A1563">
        <v>2162090</v>
      </c>
      <c r="B1563" t="s">
        <v>9</v>
      </c>
      <c r="C1563" t="str">
        <f>"05841"</f>
        <v>05841</v>
      </c>
      <c r="D1563" t="str">
        <f>""</f>
        <v/>
      </c>
      <c r="E1563">
        <v>2162118</v>
      </c>
      <c r="F1563" t="s">
        <v>9</v>
      </c>
      <c r="G1563" t="str">
        <f>"05884"</f>
        <v>05884</v>
      </c>
      <c r="H1563" t="str">
        <f>""</f>
        <v/>
      </c>
      <c r="I1563">
        <v>2</v>
      </c>
    </row>
    <row r="1564" spans="1:9">
      <c r="A1564">
        <v>2162090</v>
      </c>
      <c r="B1564" t="s">
        <v>9</v>
      </c>
      <c r="C1564" t="str">
        <f>"05841"</f>
        <v>05841</v>
      </c>
      <c r="D1564" t="str">
        <f>""</f>
        <v/>
      </c>
      <c r="E1564">
        <v>2162119</v>
      </c>
      <c r="F1564" t="s">
        <v>9</v>
      </c>
      <c r="G1564" t="str">
        <f>"05885"</f>
        <v>05885</v>
      </c>
      <c r="H1564" t="str">
        <f>""</f>
        <v/>
      </c>
      <c r="I1564">
        <v>1</v>
      </c>
    </row>
    <row r="1565" spans="1:9">
      <c r="A1565">
        <v>2162090</v>
      </c>
      <c r="B1565" t="s">
        <v>9</v>
      </c>
      <c r="C1565" t="str">
        <f>"05841"</f>
        <v>05841</v>
      </c>
      <c r="D1565" t="str">
        <f>""</f>
        <v/>
      </c>
      <c r="E1565">
        <v>2162121</v>
      </c>
      <c r="F1565" t="s">
        <v>9</v>
      </c>
      <c r="G1565" t="str">
        <f>"05888"</f>
        <v>05888</v>
      </c>
      <c r="H1565" t="str">
        <f>""</f>
        <v/>
      </c>
      <c r="I1565">
        <v>1</v>
      </c>
    </row>
    <row r="1566" spans="1:9">
      <c r="A1566">
        <v>2162093</v>
      </c>
      <c r="B1566" t="s">
        <v>9</v>
      </c>
      <c r="C1566" t="str">
        <f>"05847"</f>
        <v>05847</v>
      </c>
      <c r="D1566" t="str">
        <f>""</f>
        <v/>
      </c>
      <c r="E1566">
        <v>2159761</v>
      </c>
      <c r="F1566" t="s">
        <v>9</v>
      </c>
      <c r="G1566" t="str">
        <f>"01891"</f>
        <v>01891</v>
      </c>
      <c r="H1566" t="str">
        <f>""</f>
        <v/>
      </c>
      <c r="I1566">
        <v>1</v>
      </c>
    </row>
    <row r="1567" spans="1:9">
      <c r="A1567">
        <v>2162093</v>
      </c>
      <c r="B1567" t="s">
        <v>9</v>
      </c>
      <c r="C1567" t="str">
        <f>"05847"</f>
        <v>05847</v>
      </c>
      <c r="D1567" t="str">
        <f>""</f>
        <v/>
      </c>
      <c r="E1567">
        <v>2159762</v>
      </c>
      <c r="F1567" t="s">
        <v>9</v>
      </c>
      <c r="G1567" t="str">
        <f>"01892"</f>
        <v>01892</v>
      </c>
      <c r="H1567" t="str">
        <f>""</f>
        <v/>
      </c>
      <c r="I1567">
        <v>1</v>
      </c>
    </row>
    <row r="1568" spans="1:9">
      <c r="A1568">
        <v>2162093</v>
      </c>
      <c r="B1568" t="s">
        <v>9</v>
      </c>
      <c r="C1568" t="str">
        <f>"05847"</f>
        <v>05847</v>
      </c>
      <c r="D1568" t="str">
        <f>""</f>
        <v/>
      </c>
      <c r="E1568">
        <v>2159763</v>
      </c>
      <c r="F1568" t="s">
        <v>9</v>
      </c>
      <c r="G1568" t="str">
        <f>"01893"</f>
        <v>01893</v>
      </c>
      <c r="H1568" t="str">
        <f>""</f>
        <v/>
      </c>
      <c r="I1568">
        <v>1</v>
      </c>
    </row>
    <row r="1569" spans="1:9">
      <c r="A1569">
        <v>2162093</v>
      </c>
      <c r="B1569" t="s">
        <v>9</v>
      </c>
      <c r="C1569" t="str">
        <f>"05847"</f>
        <v>05847</v>
      </c>
      <c r="D1569" t="str">
        <f>""</f>
        <v/>
      </c>
      <c r="E1569">
        <v>2161534</v>
      </c>
      <c r="F1569" t="s">
        <v>9</v>
      </c>
      <c r="G1569" t="str">
        <f>"04903"</f>
        <v>04903</v>
      </c>
      <c r="H1569" t="str">
        <f>""</f>
        <v/>
      </c>
      <c r="I1569">
        <v>1</v>
      </c>
    </row>
    <row r="1570" spans="1:9">
      <c r="A1570">
        <v>2162094</v>
      </c>
      <c r="B1570" t="s">
        <v>9</v>
      </c>
      <c r="C1570" t="str">
        <f t="shared" ref="C1570:C1575" si="93">"05848"</f>
        <v>05848</v>
      </c>
      <c r="D1570" t="str">
        <f>""</f>
        <v/>
      </c>
      <c r="E1570">
        <v>2159557</v>
      </c>
      <c r="F1570" t="s">
        <v>9</v>
      </c>
      <c r="G1570" t="str">
        <f>"01589"</f>
        <v>01589</v>
      </c>
      <c r="H1570" t="str">
        <f>""</f>
        <v/>
      </c>
      <c r="I1570">
        <v>3</v>
      </c>
    </row>
    <row r="1571" spans="1:9">
      <c r="A1571">
        <v>2162094</v>
      </c>
      <c r="B1571" t="s">
        <v>9</v>
      </c>
      <c r="C1571" t="str">
        <f t="shared" si="93"/>
        <v>05848</v>
      </c>
      <c r="D1571" t="str">
        <f>""</f>
        <v/>
      </c>
      <c r="E1571">
        <v>2159761</v>
      </c>
      <c r="F1571" t="s">
        <v>9</v>
      </c>
      <c r="G1571" t="str">
        <f>"01891"</f>
        <v>01891</v>
      </c>
      <c r="H1571" t="str">
        <f>""</f>
        <v/>
      </c>
      <c r="I1571">
        <v>1</v>
      </c>
    </row>
    <row r="1572" spans="1:9">
      <c r="A1572">
        <v>2162094</v>
      </c>
      <c r="B1572" t="s">
        <v>9</v>
      </c>
      <c r="C1572" t="str">
        <f t="shared" si="93"/>
        <v>05848</v>
      </c>
      <c r="D1572" t="str">
        <f>""</f>
        <v/>
      </c>
      <c r="E1572">
        <v>2159763</v>
      </c>
      <c r="F1572" t="s">
        <v>9</v>
      </c>
      <c r="G1572" t="str">
        <f>"01893"</f>
        <v>01893</v>
      </c>
      <c r="H1572" t="str">
        <f>""</f>
        <v/>
      </c>
      <c r="I1572">
        <v>1</v>
      </c>
    </row>
    <row r="1573" spans="1:9">
      <c r="A1573">
        <v>2162094</v>
      </c>
      <c r="B1573" t="s">
        <v>9</v>
      </c>
      <c r="C1573" t="str">
        <f t="shared" si="93"/>
        <v>05848</v>
      </c>
      <c r="D1573" t="str">
        <f>""</f>
        <v/>
      </c>
      <c r="E1573">
        <v>2161534</v>
      </c>
      <c r="F1573" t="s">
        <v>9</v>
      </c>
      <c r="G1573" t="str">
        <f>"04903"</f>
        <v>04903</v>
      </c>
      <c r="H1573" t="str">
        <f>""</f>
        <v/>
      </c>
      <c r="I1573">
        <v>1</v>
      </c>
    </row>
    <row r="1574" spans="1:9">
      <c r="A1574">
        <v>2162094</v>
      </c>
      <c r="B1574" t="s">
        <v>9</v>
      </c>
      <c r="C1574" t="str">
        <f t="shared" si="93"/>
        <v>05848</v>
      </c>
      <c r="D1574" t="str">
        <f>""</f>
        <v/>
      </c>
      <c r="E1574">
        <v>2161622</v>
      </c>
      <c r="F1574" t="s">
        <v>9</v>
      </c>
      <c r="G1574" t="str">
        <f>"05031"</f>
        <v>05031</v>
      </c>
      <c r="H1574" t="str">
        <f>""</f>
        <v/>
      </c>
      <c r="I1574">
        <v>1</v>
      </c>
    </row>
    <row r="1575" spans="1:9">
      <c r="A1575">
        <v>2162094</v>
      </c>
      <c r="B1575" t="s">
        <v>9</v>
      </c>
      <c r="C1575" t="str">
        <f t="shared" si="93"/>
        <v>05848</v>
      </c>
      <c r="D1575" t="str">
        <f>""</f>
        <v/>
      </c>
      <c r="E1575">
        <v>2161626</v>
      </c>
      <c r="F1575" t="s">
        <v>9</v>
      </c>
      <c r="G1575" t="str">
        <f>"05038"</f>
        <v>05038</v>
      </c>
      <c r="H1575" t="str">
        <f>""</f>
        <v/>
      </c>
      <c r="I1575">
        <v>1</v>
      </c>
    </row>
    <row r="1576" spans="1:9">
      <c r="A1576">
        <v>2162100</v>
      </c>
      <c r="B1576" t="s">
        <v>9</v>
      </c>
      <c r="C1576" t="str">
        <f>"05860"</f>
        <v>05860</v>
      </c>
      <c r="D1576" t="str">
        <f>""</f>
        <v/>
      </c>
      <c r="E1576">
        <v>2160163</v>
      </c>
      <c r="F1576" t="s">
        <v>9</v>
      </c>
      <c r="G1576" t="str">
        <f>"02467"</f>
        <v>02467</v>
      </c>
      <c r="H1576" t="str">
        <f>""</f>
        <v/>
      </c>
      <c r="I1576">
        <v>1</v>
      </c>
    </row>
    <row r="1577" spans="1:9">
      <c r="A1577">
        <v>2162100</v>
      </c>
      <c r="B1577" t="s">
        <v>9</v>
      </c>
      <c r="C1577" t="str">
        <f>"05860"</f>
        <v>05860</v>
      </c>
      <c r="D1577" t="str">
        <f>""</f>
        <v/>
      </c>
      <c r="E1577">
        <v>2160165</v>
      </c>
      <c r="F1577" t="s">
        <v>9</v>
      </c>
      <c r="G1577" t="str">
        <f>"02469"</f>
        <v>02469</v>
      </c>
      <c r="H1577" t="str">
        <f>""</f>
        <v/>
      </c>
      <c r="I1577">
        <v>1</v>
      </c>
    </row>
    <row r="1578" spans="1:9">
      <c r="A1578">
        <v>2162100</v>
      </c>
      <c r="B1578" t="s">
        <v>9</v>
      </c>
      <c r="C1578" t="str">
        <f>"05860"</f>
        <v>05860</v>
      </c>
      <c r="D1578" t="str">
        <f>""</f>
        <v/>
      </c>
      <c r="E1578">
        <v>2160167</v>
      </c>
      <c r="F1578" t="s">
        <v>9</v>
      </c>
      <c r="G1578" t="str">
        <f>"02471"</f>
        <v>02471</v>
      </c>
      <c r="H1578" t="str">
        <f>""</f>
        <v/>
      </c>
      <c r="I1578">
        <v>1</v>
      </c>
    </row>
    <row r="1579" spans="1:9">
      <c r="A1579">
        <v>2162100</v>
      </c>
      <c r="B1579" t="s">
        <v>9</v>
      </c>
      <c r="C1579" t="str">
        <f>"05860"</f>
        <v>05860</v>
      </c>
      <c r="D1579" t="str">
        <f>""</f>
        <v/>
      </c>
      <c r="E1579">
        <v>2160169</v>
      </c>
      <c r="F1579" t="s">
        <v>9</v>
      </c>
      <c r="G1579" t="str">
        <f>"02473"</f>
        <v>02473</v>
      </c>
      <c r="H1579" t="str">
        <f>""</f>
        <v/>
      </c>
      <c r="I1579">
        <v>6</v>
      </c>
    </row>
    <row r="1580" spans="1:9">
      <c r="A1580">
        <v>2162100</v>
      </c>
      <c r="B1580" t="s">
        <v>9</v>
      </c>
      <c r="C1580" t="str">
        <f>"05860"</f>
        <v>05860</v>
      </c>
      <c r="D1580" t="str">
        <f>""</f>
        <v/>
      </c>
      <c r="E1580">
        <v>2160170</v>
      </c>
      <c r="F1580" t="s">
        <v>9</v>
      </c>
      <c r="G1580" t="str">
        <f>"02474"</f>
        <v>02474</v>
      </c>
      <c r="H1580" t="str">
        <f>""</f>
        <v/>
      </c>
      <c r="I1580">
        <v>1</v>
      </c>
    </row>
    <row r="1581" spans="1:9">
      <c r="A1581">
        <v>2162106</v>
      </c>
      <c r="B1581" t="s">
        <v>9</v>
      </c>
      <c r="C1581" t="str">
        <f t="shared" ref="C1581:C1587" si="94">"05869"</f>
        <v>05869</v>
      </c>
      <c r="D1581" t="str">
        <f>""</f>
        <v/>
      </c>
      <c r="E1581">
        <v>2160472</v>
      </c>
      <c r="F1581" t="s">
        <v>9</v>
      </c>
      <c r="G1581" t="str">
        <f>"03028"</f>
        <v>03028</v>
      </c>
      <c r="H1581" t="str">
        <f>""</f>
        <v/>
      </c>
      <c r="I1581">
        <v>1</v>
      </c>
    </row>
    <row r="1582" spans="1:9">
      <c r="A1582">
        <v>2162106</v>
      </c>
      <c r="B1582" t="s">
        <v>9</v>
      </c>
      <c r="C1582" t="str">
        <f t="shared" si="94"/>
        <v>05869</v>
      </c>
      <c r="D1582" t="str">
        <f>""</f>
        <v/>
      </c>
      <c r="E1582">
        <v>2161346</v>
      </c>
      <c r="F1582" t="s">
        <v>9</v>
      </c>
      <c r="G1582" t="str">
        <f>"04561"</f>
        <v>04561</v>
      </c>
      <c r="H1582" t="str">
        <f>""</f>
        <v/>
      </c>
      <c r="I1582">
        <v>1</v>
      </c>
    </row>
    <row r="1583" spans="1:9">
      <c r="A1583">
        <v>2162106</v>
      </c>
      <c r="B1583" t="s">
        <v>9</v>
      </c>
      <c r="C1583" t="str">
        <f t="shared" si="94"/>
        <v>05869</v>
      </c>
      <c r="D1583" t="str">
        <f>""</f>
        <v/>
      </c>
      <c r="E1583">
        <v>2161856</v>
      </c>
      <c r="F1583" t="s">
        <v>9</v>
      </c>
      <c r="G1583" t="str">
        <f>"05410"</f>
        <v>05410</v>
      </c>
      <c r="H1583" t="str">
        <f>""</f>
        <v/>
      </c>
      <c r="I1583">
        <v>1</v>
      </c>
    </row>
    <row r="1584" spans="1:9">
      <c r="A1584">
        <v>2162106</v>
      </c>
      <c r="B1584" t="s">
        <v>9</v>
      </c>
      <c r="C1584" t="str">
        <f t="shared" si="94"/>
        <v>05869</v>
      </c>
      <c r="D1584" t="str">
        <f>""</f>
        <v/>
      </c>
      <c r="E1584">
        <v>2162107</v>
      </c>
      <c r="F1584" t="s">
        <v>9</v>
      </c>
      <c r="G1584" t="str">
        <f>"05870"</f>
        <v>05870</v>
      </c>
      <c r="H1584" t="str">
        <f>""</f>
        <v/>
      </c>
      <c r="I1584">
        <v>1</v>
      </c>
    </row>
    <row r="1585" spans="1:9">
      <c r="A1585">
        <v>2162106</v>
      </c>
      <c r="B1585" t="s">
        <v>9</v>
      </c>
      <c r="C1585" t="str">
        <f t="shared" si="94"/>
        <v>05869</v>
      </c>
      <c r="D1585" t="str">
        <f>""</f>
        <v/>
      </c>
      <c r="E1585">
        <v>2162108</v>
      </c>
      <c r="F1585" t="s">
        <v>9</v>
      </c>
      <c r="G1585" t="str">
        <f>"05871"</f>
        <v>05871</v>
      </c>
      <c r="H1585" t="str">
        <f>""</f>
        <v/>
      </c>
      <c r="I1585">
        <v>1</v>
      </c>
    </row>
    <row r="1586" spans="1:9">
      <c r="A1586">
        <v>2162106</v>
      </c>
      <c r="B1586" t="s">
        <v>9</v>
      </c>
      <c r="C1586" t="str">
        <f t="shared" si="94"/>
        <v>05869</v>
      </c>
      <c r="D1586" t="str">
        <f>""</f>
        <v/>
      </c>
      <c r="E1586">
        <v>2162109</v>
      </c>
      <c r="F1586" t="s">
        <v>9</v>
      </c>
      <c r="G1586" t="str">
        <f>"05872"</f>
        <v>05872</v>
      </c>
      <c r="H1586" t="str">
        <f>""</f>
        <v/>
      </c>
      <c r="I1586">
        <v>1</v>
      </c>
    </row>
    <row r="1587" spans="1:9">
      <c r="A1587">
        <v>2162106</v>
      </c>
      <c r="B1587" t="s">
        <v>9</v>
      </c>
      <c r="C1587" t="str">
        <f t="shared" si="94"/>
        <v>05869</v>
      </c>
      <c r="D1587" t="str">
        <f>""</f>
        <v/>
      </c>
      <c r="E1587">
        <v>2162110</v>
      </c>
      <c r="F1587" t="s">
        <v>9</v>
      </c>
      <c r="G1587" t="str">
        <f>"05873"</f>
        <v>05873</v>
      </c>
      <c r="H1587" t="str">
        <f>""</f>
        <v/>
      </c>
      <c r="I1587">
        <v>1</v>
      </c>
    </row>
    <row r="1588" spans="1:9">
      <c r="A1588">
        <v>2162111</v>
      </c>
      <c r="B1588" t="s">
        <v>9</v>
      </c>
      <c r="C1588" t="str">
        <f t="shared" ref="C1588:C1595" si="95">"05875"</f>
        <v>05875</v>
      </c>
      <c r="D1588" t="str">
        <f>""</f>
        <v/>
      </c>
      <c r="E1588">
        <v>2160472</v>
      </c>
      <c r="F1588" t="s">
        <v>9</v>
      </c>
      <c r="G1588" t="str">
        <f>"03028"</f>
        <v>03028</v>
      </c>
      <c r="H1588" t="str">
        <f>""</f>
        <v/>
      </c>
      <c r="I1588">
        <v>1</v>
      </c>
    </row>
    <row r="1589" spans="1:9">
      <c r="A1589">
        <v>2162111</v>
      </c>
      <c r="B1589" t="s">
        <v>9</v>
      </c>
      <c r="C1589" t="str">
        <f t="shared" si="95"/>
        <v>05875</v>
      </c>
      <c r="D1589" t="str">
        <f>""</f>
        <v/>
      </c>
      <c r="E1589">
        <v>2160904</v>
      </c>
      <c r="F1589" t="s">
        <v>9</v>
      </c>
      <c r="G1589" t="str">
        <f>"03813"</f>
        <v>03813</v>
      </c>
      <c r="H1589" t="str">
        <f>""</f>
        <v/>
      </c>
      <c r="I1589">
        <v>1</v>
      </c>
    </row>
    <row r="1590" spans="1:9">
      <c r="A1590">
        <v>2162111</v>
      </c>
      <c r="B1590" t="s">
        <v>9</v>
      </c>
      <c r="C1590" t="str">
        <f t="shared" si="95"/>
        <v>05875</v>
      </c>
      <c r="D1590" t="str">
        <f>""</f>
        <v/>
      </c>
      <c r="E1590">
        <v>2162112</v>
      </c>
      <c r="F1590" t="s">
        <v>9</v>
      </c>
      <c r="G1590" t="str">
        <f>"05876"</f>
        <v>05876</v>
      </c>
      <c r="H1590" t="str">
        <f>""</f>
        <v/>
      </c>
      <c r="I1590">
        <v>1</v>
      </c>
    </row>
    <row r="1591" spans="1:9">
      <c r="A1591">
        <v>2162111</v>
      </c>
      <c r="B1591" t="s">
        <v>9</v>
      </c>
      <c r="C1591" t="str">
        <f t="shared" si="95"/>
        <v>05875</v>
      </c>
      <c r="D1591" t="str">
        <f>""</f>
        <v/>
      </c>
      <c r="E1591">
        <v>2162113</v>
      </c>
      <c r="F1591" t="s">
        <v>9</v>
      </c>
      <c r="G1591" t="str">
        <f>"05877"</f>
        <v>05877</v>
      </c>
      <c r="H1591" t="str">
        <f>""</f>
        <v/>
      </c>
      <c r="I1591">
        <v>1</v>
      </c>
    </row>
    <row r="1592" spans="1:9">
      <c r="A1592">
        <v>2162111</v>
      </c>
      <c r="B1592" t="s">
        <v>9</v>
      </c>
      <c r="C1592" t="str">
        <f t="shared" si="95"/>
        <v>05875</v>
      </c>
      <c r="D1592" t="str">
        <f>""</f>
        <v/>
      </c>
      <c r="E1592">
        <v>2162114</v>
      </c>
      <c r="F1592" t="s">
        <v>9</v>
      </c>
      <c r="G1592" t="str">
        <f>"05878"</f>
        <v>05878</v>
      </c>
      <c r="H1592" t="str">
        <f>""</f>
        <v/>
      </c>
      <c r="I1592">
        <v>1</v>
      </c>
    </row>
    <row r="1593" spans="1:9">
      <c r="A1593">
        <v>2162111</v>
      </c>
      <c r="B1593" t="s">
        <v>9</v>
      </c>
      <c r="C1593" t="str">
        <f t="shared" si="95"/>
        <v>05875</v>
      </c>
      <c r="D1593" t="str">
        <f>""</f>
        <v/>
      </c>
      <c r="E1593">
        <v>2162115</v>
      </c>
      <c r="F1593" t="s">
        <v>9</v>
      </c>
      <c r="G1593" t="str">
        <f>"05880"</f>
        <v>05880</v>
      </c>
      <c r="H1593" t="str">
        <f>""</f>
        <v/>
      </c>
      <c r="I1593">
        <v>1</v>
      </c>
    </row>
    <row r="1594" spans="1:9">
      <c r="A1594">
        <v>2162111</v>
      </c>
      <c r="B1594" t="s">
        <v>9</v>
      </c>
      <c r="C1594" t="str">
        <f t="shared" si="95"/>
        <v>05875</v>
      </c>
      <c r="D1594" t="str">
        <f>""</f>
        <v/>
      </c>
      <c r="E1594">
        <v>2162116</v>
      </c>
      <c r="F1594" t="s">
        <v>9</v>
      </c>
      <c r="G1594" t="str">
        <f>"05881"</f>
        <v>05881</v>
      </c>
      <c r="H1594" t="str">
        <f>""</f>
        <v/>
      </c>
      <c r="I1594">
        <v>1</v>
      </c>
    </row>
    <row r="1595" spans="1:9">
      <c r="A1595">
        <v>2162111</v>
      </c>
      <c r="B1595" t="s">
        <v>9</v>
      </c>
      <c r="C1595" t="str">
        <f t="shared" si="95"/>
        <v>05875</v>
      </c>
      <c r="D1595" t="str">
        <f>""</f>
        <v/>
      </c>
      <c r="E1595">
        <v>2162230</v>
      </c>
      <c r="F1595" t="s">
        <v>9</v>
      </c>
      <c r="G1595" t="str">
        <f>"06065"</f>
        <v>06065</v>
      </c>
      <c r="H1595" t="str">
        <f>""</f>
        <v/>
      </c>
      <c r="I1595">
        <v>1</v>
      </c>
    </row>
    <row r="1596" spans="1:9">
      <c r="A1596">
        <v>2162126</v>
      </c>
      <c r="B1596" t="s">
        <v>9</v>
      </c>
      <c r="C1596" t="str">
        <f>"05895"</f>
        <v>05895</v>
      </c>
      <c r="D1596" t="str">
        <f>""</f>
        <v/>
      </c>
      <c r="E1596">
        <v>2163127</v>
      </c>
      <c r="F1596" t="s">
        <v>9</v>
      </c>
      <c r="G1596" t="str">
        <f>"07599"</f>
        <v>07599</v>
      </c>
      <c r="H1596" t="str">
        <f>""</f>
        <v/>
      </c>
      <c r="I1596">
        <v>1</v>
      </c>
    </row>
    <row r="1597" spans="1:9">
      <c r="A1597">
        <v>2162134</v>
      </c>
      <c r="B1597" t="s">
        <v>9</v>
      </c>
      <c r="C1597" t="str">
        <f>"05913"</f>
        <v>05913</v>
      </c>
      <c r="D1597" t="str">
        <f>""</f>
        <v/>
      </c>
      <c r="E1597">
        <v>2161828</v>
      </c>
      <c r="F1597" t="s">
        <v>9</v>
      </c>
      <c r="G1597" t="str">
        <f>"05360"</f>
        <v>05360</v>
      </c>
      <c r="H1597" t="str">
        <f>""</f>
        <v/>
      </c>
      <c r="I1597">
        <v>1</v>
      </c>
    </row>
    <row r="1598" spans="1:9">
      <c r="A1598">
        <v>2162134</v>
      </c>
      <c r="B1598" t="s">
        <v>9</v>
      </c>
      <c r="C1598" t="str">
        <f>"05913"</f>
        <v>05913</v>
      </c>
      <c r="D1598" t="str">
        <f>""</f>
        <v/>
      </c>
      <c r="E1598">
        <v>2162138</v>
      </c>
      <c r="F1598" t="s">
        <v>9</v>
      </c>
      <c r="G1598" t="str">
        <f>"05918"</f>
        <v>05918</v>
      </c>
      <c r="H1598" t="str">
        <f>""</f>
        <v/>
      </c>
      <c r="I1598">
        <v>1</v>
      </c>
    </row>
    <row r="1599" spans="1:9">
      <c r="A1599">
        <v>2162134</v>
      </c>
      <c r="B1599" t="s">
        <v>9</v>
      </c>
      <c r="C1599" t="str">
        <f>"05913"</f>
        <v>05913</v>
      </c>
      <c r="D1599" t="str">
        <f>""</f>
        <v/>
      </c>
      <c r="E1599">
        <v>2162139</v>
      </c>
      <c r="F1599" t="s">
        <v>9</v>
      </c>
      <c r="G1599" t="str">
        <f>"05919"</f>
        <v>05919</v>
      </c>
      <c r="H1599" t="str">
        <f>""</f>
        <v/>
      </c>
      <c r="I1599">
        <v>1</v>
      </c>
    </row>
    <row r="1600" spans="1:9">
      <c r="A1600">
        <v>2162134</v>
      </c>
      <c r="B1600" t="s">
        <v>9</v>
      </c>
      <c r="C1600" t="str">
        <f>"05913"</f>
        <v>05913</v>
      </c>
      <c r="D1600" t="str">
        <f>""</f>
        <v/>
      </c>
      <c r="E1600">
        <v>2169464</v>
      </c>
      <c r="F1600" t="s">
        <v>9</v>
      </c>
      <c r="G1600" t="str">
        <f>"17532"</f>
        <v>17532</v>
      </c>
      <c r="H1600" t="str">
        <f>""</f>
        <v/>
      </c>
      <c r="I1600">
        <v>1</v>
      </c>
    </row>
    <row r="1601" spans="1:9">
      <c r="A1601">
        <v>2162147</v>
      </c>
      <c r="B1601" t="s">
        <v>9</v>
      </c>
      <c r="C1601" t="str">
        <f t="shared" ref="C1601:C1609" si="96">"05930"</f>
        <v>05930</v>
      </c>
      <c r="D1601" t="str">
        <f>""</f>
        <v/>
      </c>
      <c r="E1601">
        <v>2159473</v>
      </c>
      <c r="F1601" t="s">
        <v>9</v>
      </c>
      <c r="G1601" t="str">
        <f>"01490"</f>
        <v>01490</v>
      </c>
      <c r="H1601" t="str">
        <f>""</f>
        <v/>
      </c>
      <c r="I1601">
        <v>2</v>
      </c>
    </row>
    <row r="1602" spans="1:9">
      <c r="A1602">
        <v>2162147</v>
      </c>
      <c r="B1602" t="s">
        <v>9</v>
      </c>
      <c r="C1602" t="str">
        <f t="shared" si="96"/>
        <v>05930</v>
      </c>
      <c r="D1602" t="str">
        <f>""</f>
        <v/>
      </c>
      <c r="E1602">
        <v>2159626</v>
      </c>
      <c r="F1602" t="s">
        <v>9</v>
      </c>
      <c r="G1602" t="str">
        <f>"01679"</f>
        <v>01679</v>
      </c>
      <c r="H1602" t="str">
        <f>""</f>
        <v/>
      </c>
      <c r="I1602">
        <v>2</v>
      </c>
    </row>
    <row r="1603" spans="1:9">
      <c r="A1603">
        <v>2162147</v>
      </c>
      <c r="B1603" t="s">
        <v>9</v>
      </c>
      <c r="C1603" t="str">
        <f t="shared" si="96"/>
        <v>05930</v>
      </c>
      <c r="D1603" t="str">
        <f>""</f>
        <v/>
      </c>
      <c r="E1603">
        <v>2159627</v>
      </c>
      <c r="F1603" t="s">
        <v>9</v>
      </c>
      <c r="G1603" t="str">
        <f>"01680"</f>
        <v>01680</v>
      </c>
      <c r="H1603" t="str">
        <f>""</f>
        <v/>
      </c>
      <c r="I1603">
        <v>4</v>
      </c>
    </row>
    <row r="1604" spans="1:9">
      <c r="A1604">
        <v>2162147</v>
      </c>
      <c r="B1604" t="s">
        <v>9</v>
      </c>
      <c r="C1604" t="str">
        <f t="shared" si="96"/>
        <v>05930</v>
      </c>
      <c r="D1604" t="str">
        <f>""</f>
        <v/>
      </c>
      <c r="E1604">
        <v>2159628</v>
      </c>
      <c r="F1604" t="s">
        <v>9</v>
      </c>
      <c r="G1604" t="str">
        <f>"01682"</f>
        <v>01682</v>
      </c>
      <c r="H1604" t="str">
        <f>""</f>
        <v/>
      </c>
      <c r="I1604">
        <v>2</v>
      </c>
    </row>
    <row r="1605" spans="1:9">
      <c r="A1605">
        <v>2162147</v>
      </c>
      <c r="B1605" t="s">
        <v>9</v>
      </c>
      <c r="C1605" t="str">
        <f t="shared" si="96"/>
        <v>05930</v>
      </c>
      <c r="D1605" t="str">
        <f>""</f>
        <v/>
      </c>
      <c r="E1605">
        <v>2159629</v>
      </c>
      <c r="F1605" t="s">
        <v>9</v>
      </c>
      <c r="G1605" t="str">
        <f>"01683"</f>
        <v>01683</v>
      </c>
      <c r="H1605" t="str">
        <f>""</f>
        <v/>
      </c>
      <c r="I1605">
        <v>2</v>
      </c>
    </row>
    <row r="1606" spans="1:9">
      <c r="A1606">
        <v>2162147</v>
      </c>
      <c r="B1606" t="s">
        <v>9</v>
      </c>
      <c r="C1606" t="str">
        <f t="shared" si="96"/>
        <v>05930</v>
      </c>
      <c r="D1606" t="str">
        <f>""</f>
        <v/>
      </c>
      <c r="E1606">
        <v>2159630</v>
      </c>
      <c r="F1606" t="s">
        <v>9</v>
      </c>
      <c r="G1606" t="str">
        <f>"01684"</f>
        <v>01684</v>
      </c>
      <c r="H1606" t="str">
        <f>""</f>
        <v/>
      </c>
      <c r="I1606">
        <v>1</v>
      </c>
    </row>
    <row r="1607" spans="1:9">
      <c r="A1607">
        <v>2162147</v>
      </c>
      <c r="B1607" t="s">
        <v>9</v>
      </c>
      <c r="C1607" t="str">
        <f t="shared" si="96"/>
        <v>05930</v>
      </c>
      <c r="D1607" t="str">
        <f>""</f>
        <v/>
      </c>
      <c r="E1607">
        <v>2161188</v>
      </c>
      <c r="F1607" t="s">
        <v>9</v>
      </c>
      <c r="G1607" t="str">
        <f>"04303"</f>
        <v>04303</v>
      </c>
      <c r="H1607" t="str">
        <f>""</f>
        <v/>
      </c>
      <c r="I1607">
        <v>1</v>
      </c>
    </row>
    <row r="1608" spans="1:9">
      <c r="A1608">
        <v>2162147</v>
      </c>
      <c r="B1608" t="s">
        <v>9</v>
      </c>
      <c r="C1608" t="str">
        <f t="shared" si="96"/>
        <v>05930</v>
      </c>
      <c r="D1608" t="str">
        <f>""</f>
        <v/>
      </c>
      <c r="E1608">
        <v>2162150</v>
      </c>
      <c r="F1608" t="s">
        <v>9</v>
      </c>
      <c r="G1608" t="str">
        <f>"05938"</f>
        <v>05938</v>
      </c>
      <c r="H1608" t="str">
        <f>""</f>
        <v/>
      </c>
      <c r="I1608">
        <v>1</v>
      </c>
    </row>
    <row r="1609" spans="1:9">
      <c r="A1609">
        <v>2162147</v>
      </c>
      <c r="B1609" t="s">
        <v>9</v>
      </c>
      <c r="C1609" t="str">
        <f t="shared" si="96"/>
        <v>05930</v>
      </c>
      <c r="D1609" t="str">
        <f>""</f>
        <v/>
      </c>
      <c r="E1609">
        <v>2162151</v>
      </c>
      <c r="F1609" t="s">
        <v>9</v>
      </c>
      <c r="G1609" t="str">
        <f>"05939"</f>
        <v>05939</v>
      </c>
      <c r="H1609" t="str">
        <f>""</f>
        <v/>
      </c>
      <c r="I1609">
        <v>1</v>
      </c>
    </row>
    <row r="1610" spans="1:9">
      <c r="A1610">
        <v>2162148</v>
      </c>
      <c r="B1610" t="s">
        <v>9</v>
      </c>
      <c r="C1610" t="str">
        <f t="shared" ref="C1610:C1618" si="97">"05931"</f>
        <v>05931</v>
      </c>
      <c r="D1610" t="str">
        <f>""</f>
        <v/>
      </c>
      <c r="E1610">
        <v>2159473</v>
      </c>
      <c r="F1610" t="s">
        <v>9</v>
      </c>
      <c r="G1610" t="str">
        <f>"01490"</f>
        <v>01490</v>
      </c>
      <c r="H1610" t="str">
        <f>""</f>
        <v/>
      </c>
      <c r="I1610">
        <v>4</v>
      </c>
    </row>
    <row r="1611" spans="1:9">
      <c r="A1611">
        <v>2162148</v>
      </c>
      <c r="B1611" t="s">
        <v>9</v>
      </c>
      <c r="C1611" t="str">
        <f t="shared" si="97"/>
        <v>05931</v>
      </c>
      <c r="D1611" t="str">
        <f>""</f>
        <v/>
      </c>
      <c r="E1611">
        <v>2159626</v>
      </c>
      <c r="F1611" t="s">
        <v>9</v>
      </c>
      <c r="G1611" t="str">
        <f>"01679"</f>
        <v>01679</v>
      </c>
      <c r="H1611" t="str">
        <f>""</f>
        <v/>
      </c>
      <c r="I1611">
        <v>4</v>
      </c>
    </row>
    <row r="1612" spans="1:9">
      <c r="A1612">
        <v>2162148</v>
      </c>
      <c r="B1612" t="s">
        <v>9</v>
      </c>
      <c r="C1612" t="str">
        <f t="shared" si="97"/>
        <v>05931</v>
      </c>
      <c r="D1612" t="str">
        <f>""</f>
        <v/>
      </c>
      <c r="E1612">
        <v>2159627</v>
      </c>
      <c r="F1612" t="s">
        <v>9</v>
      </c>
      <c r="G1612" t="str">
        <f>"01680"</f>
        <v>01680</v>
      </c>
      <c r="H1612" t="str">
        <f>""</f>
        <v/>
      </c>
      <c r="I1612">
        <v>8</v>
      </c>
    </row>
    <row r="1613" spans="1:9">
      <c r="A1613">
        <v>2162148</v>
      </c>
      <c r="B1613" t="s">
        <v>9</v>
      </c>
      <c r="C1613" t="str">
        <f t="shared" si="97"/>
        <v>05931</v>
      </c>
      <c r="D1613" t="str">
        <f>""</f>
        <v/>
      </c>
      <c r="E1613">
        <v>2159628</v>
      </c>
      <c r="F1613" t="s">
        <v>9</v>
      </c>
      <c r="G1613" t="str">
        <f>"01682"</f>
        <v>01682</v>
      </c>
      <c r="H1613" t="str">
        <f>""</f>
        <v/>
      </c>
      <c r="I1613">
        <v>4</v>
      </c>
    </row>
    <row r="1614" spans="1:9">
      <c r="A1614">
        <v>2162148</v>
      </c>
      <c r="B1614" t="s">
        <v>9</v>
      </c>
      <c r="C1614" t="str">
        <f t="shared" si="97"/>
        <v>05931</v>
      </c>
      <c r="D1614" t="str">
        <f>""</f>
        <v/>
      </c>
      <c r="E1614">
        <v>2159629</v>
      </c>
      <c r="F1614" t="s">
        <v>9</v>
      </c>
      <c r="G1614" t="str">
        <f>"01683"</f>
        <v>01683</v>
      </c>
      <c r="H1614" t="str">
        <f>""</f>
        <v/>
      </c>
      <c r="I1614">
        <v>4</v>
      </c>
    </row>
    <row r="1615" spans="1:9">
      <c r="A1615">
        <v>2162148</v>
      </c>
      <c r="B1615" t="s">
        <v>9</v>
      </c>
      <c r="C1615" t="str">
        <f t="shared" si="97"/>
        <v>05931</v>
      </c>
      <c r="D1615" t="str">
        <f>""</f>
        <v/>
      </c>
      <c r="E1615">
        <v>2159630</v>
      </c>
      <c r="F1615" t="s">
        <v>9</v>
      </c>
      <c r="G1615" t="str">
        <f>"01684"</f>
        <v>01684</v>
      </c>
      <c r="H1615" t="str">
        <f>""</f>
        <v/>
      </c>
      <c r="I1615">
        <v>2</v>
      </c>
    </row>
    <row r="1616" spans="1:9">
      <c r="A1616">
        <v>2162148</v>
      </c>
      <c r="B1616" t="s">
        <v>9</v>
      </c>
      <c r="C1616" t="str">
        <f t="shared" si="97"/>
        <v>05931</v>
      </c>
      <c r="D1616" t="str">
        <f>""</f>
        <v/>
      </c>
      <c r="E1616">
        <v>2161188</v>
      </c>
      <c r="F1616" t="s">
        <v>9</v>
      </c>
      <c r="G1616" t="str">
        <f>"04303"</f>
        <v>04303</v>
      </c>
      <c r="H1616" t="str">
        <f>""</f>
        <v/>
      </c>
      <c r="I1616">
        <v>2</v>
      </c>
    </row>
    <row r="1617" spans="1:9">
      <c r="A1617">
        <v>2162148</v>
      </c>
      <c r="B1617" t="s">
        <v>9</v>
      </c>
      <c r="C1617" t="str">
        <f t="shared" si="97"/>
        <v>05931</v>
      </c>
      <c r="D1617" t="str">
        <f>""</f>
        <v/>
      </c>
      <c r="E1617">
        <v>2162150</v>
      </c>
      <c r="F1617" t="s">
        <v>9</v>
      </c>
      <c r="G1617" t="str">
        <f>"05938"</f>
        <v>05938</v>
      </c>
      <c r="H1617" t="str">
        <f>""</f>
        <v/>
      </c>
      <c r="I1617">
        <v>2</v>
      </c>
    </row>
    <row r="1618" spans="1:9">
      <c r="A1618">
        <v>2162148</v>
      </c>
      <c r="B1618" t="s">
        <v>9</v>
      </c>
      <c r="C1618" t="str">
        <f t="shared" si="97"/>
        <v>05931</v>
      </c>
      <c r="D1618" t="str">
        <f>""</f>
        <v/>
      </c>
      <c r="E1618">
        <v>2162151</v>
      </c>
      <c r="F1618" t="s">
        <v>9</v>
      </c>
      <c r="G1618" t="str">
        <f>"05939"</f>
        <v>05939</v>
      </c>
      <c r="H1618" t="str">
        <f>""</f>
        <v/>
      </c>
      <c r="I1618">
        <v>2</v>
      </c>
    </row>
    <row r="1619" spans="1:9">
      <c r="A1619">
        <v>2162165</v>
      </c>
      <c r="B1619" t="s">
        <v>9</v>
      </c>
      <c r="C1619" t="str">
        <f>"05958"</f>
        <v>05958</v>
      </c>
      <c r="D1619" t="str">
        <f>""</f>
        <v/>
      </c>
      <c r="E1619">
        <v>2160248</v>
      </c>
      <c r="F1619" t="s">
        <v>9</v>
      </c>
      <c r="G1619" t="str">
        <f>"02582"</f>
        <v>02582</v>
      </c>
      <c r="H1619" t="str">
        <f>""</f>
        <v/>
      </c>
      <c r="I1619">
        <v>1</v>
      </c>
    </row>
    <row r="1620" spans="1:9">
      <c r="A1620">
        <v>2162165</v>
      </c>
      <c r="B1620" t="s">
        <v>9</v>
      </c>
      <c r="C1620" t="str">
        <f>"05958"</f>
        <v>05958</v>
      </c>
      <c r="D1620" t="str">
        <f>""</f>
        <v/>
      </c>
      <c r="E1620">
        <v>2161965</v>
      </c>
      <c r="F1620" t="s">
        <v>9</v>
      </c>
      <c r="G1620" t="str">
        <f>"05621"</f>
        <v>05621</v>
      </c>
      <c r="H1620" t="str">
        <f>""</f>
        <v/>
      </c>
      <c r="I1620">
        <v>1</v>
      </c>
    </row>
    <row r="1621" spans="1:9">
      <c r="A1621">
        <v>2162165</v>
      </c>
      <c r="B1621" t="s">
        <v>9</v>
      </c>
      <c r="C1621" t="str">
        <f>"05958"</f>
        <v>05958</v>
      </c>
      <c r="D1621" t="str">
        <f>""</f>
        <v/>
      </c>
      <c r="E1621">
        <v>2162527</v>
      </c>
      <c r="F1621" t="s">
        <v>9</v>
      </c>
      <c r="G1621" t="str">
        <f>"06584"</f>
        <v>06584</v>
      </c>
      <c r="H1621" t="str">
        <f>""</f>
        <v/>
      </c>
      <c r="I1621">
        <v>1</v>
      </c>
    </row>
    <row r="1622" spans="1:9">
      <c r="A1622">
        <v>2162165</v>
      </c>
      <c r="B1622" t="s">
        <v>9</v>
      </c>
      <c r="C1622" t="str">
        <f>"05958"</f>
        <v>05958</v>
      </c>
      <c r="D1622" t="str">
        <f>""</f>
        <v/>
      </c>
      <c r="E1622">
        <v>2162561</v>
      </c>
      <c r="F1622" t="s">
        <v>9</v>
      </c>
      <c r="G1622" t="str">
        <f>"06648"</f>
        <v>06648</v>
      </c>
      <c r="H1622" t="str">
        <f>""</f>
        <v/>
      </c>
      <c r="I1622">
        <v>1</v>
      </c>
    </row>
    <row r="1623" spans="1:9">
      <c r="A1623">
        <v>2162189</v>
      </c>
      <c r="B1623" t="s">
        <v>9</v>
      </c>
      <c r="C1623" t="str">
        <f t="shared" ref="C1623:C1630" si="98">"06007"</f>
        <v>06007</v>
      </c>
      <c r="D1623" t="str">
        <f>""</f>
        <v/>
      </c>
      <c r="E1623">
        <v>2159473</v>
      </c>
      <c r="F1623" t="s">
        <v>9</v>
      </c>
      <c r="G1623" t="str">
        <f>"01490"</f>
        <v>01490</v>
      </c>
      <c r="H1623" t="str">
        <f>""</f>
        <v/>
      </c>
      <c r="I1623">
        <v>4</v>
      </c>
    </row>
    <row r="1624" spans="1:9">
      <c r="A1624">
        <v>2162189</v>
      </c>
      <c r="B1624" t="s">
        <v>9</v>
      </c>
      <c r="C1624" t="str">
        <f t="shared" si="98"/>
        <v>06007</v>
      </c>
      <c r="D1624" t="str">
        <f>""</f>
        <v/>
      </c>
      <c r="E1624">
        <v>2159626</v>
      </c>
      <c r="F1624" t="s">
        <v>9</v>
      </c>
      <c r="G1624" t="str">
        <f>"01679"</f>
        <v>01679</v>
      </c>
      <c r="H1624" t="str">
        <f>""</f>
        <v/>
      </c>
      <c r="I1624">
        <v>4</v>
      </c>
    </row>
    <row r="1625" spans="1:9">
      <c r="A1625">
        <v>2162189</v>
      </c>
      <c r="B1625" t="s">
        <v>9</v>
      </c>
      <c r="C1625" t="str">
        <f t="shared" si="98"/>
        <v>06007</v>
      </c>
      <c r="D1625" t="str">
        <f>""</f>
        <v/>
      </c>
      <c r="E1625">
        <v>2159627</v>
      </c>
      <c r="F1625" t="s">
        <v>9</v>
      </c>
      <c r="G1625" t="str">
        <f>"01680"</f>
        <v>01680</v>
      </c>
      <c r="H1625" t="str">
        <f>""</f>
        <v/>
      </c>
      <c r="I1625">
        <v>8</v>
      </c>
    </row>
    <row r="1626" spans="1:9">
      <c r="A1626">
        <v>2162189</v>
      </c>
      <c r="B1626" t="s">
        <v>9</v>
      </c>
      <c r="C1626" t="str">
        <f t="shared" si="98"/>
        <v>06007</v>
      </c>
      <c r="D1626" t="str">
        <f>""</f>
        <v/>
      </c>
      <c r="E1626">
        <v>2159628</v>
      </c>
      <c r="F1626" t="s">
        <v>9</v>
      </c>
      <c r="G1626" t="str">
        <f>"01682"</f>
        <v>01682</v>
      </c>
      <c r="H1626" t="str">
        <f>""</f>
        <v/>
      </c>
      <c r="I1626">
        <v>4</v>
      </c>
    </row>
    <row r="1627" spans="1:9">
      <c r="A1627">
        <v>2162189</v>
      </c>
      <c r="B1627" t="s">
        <v>9</v>
      </c>
      <c r="C1627" t="str">
        <f t="shared" si="98"/>
        <v>06007</v>
      </c>
      <c r="D1627" t="str">
        <f>""</f>
        <v/>
      </c>
      <c r="E1627">
        <v>2159629</v>
      </c>
      <c r="F1627" t="s">
        <v>9</v>
      </c>
      <c r="G1627" t="str">
        <f>"01683"</f>
        <v>01683</v>
      </c>
      <c r="H1627" t="str">
        <f>""</f>
        <v/>
      </c>
      <c r="I1627">
        <v>4</v>
      </c>
    </row>
    <row r="1628" spans="1:9">
      <c r="A1628">
        <v>2162189</v>
      </c>
      <c r="B1628" t="s">
        <v>9</v>
      </c>
      <c r="C1628" t="str">
        <f t="shared" si="98"/>
        <v>06007</v>
      </c>
      <c r="D1628" t="str">
        <f>""</f>
        <v/>
      </c>
      <c r="E1628">
        <v>2159630</v>
      </c>
      <c r="F1628" t="s">
        <v>9</v>
      </c>
      <c r="G1628" t="str">
        <f>"01684"</f>
        <v>01684</v>
      </c>
      <c r="H1628" t="str">
        <f>""</f>
        <v/>
      </c>
      <c r="I1628">
        <v>2</v>
      </c>
    </row>
    <row r="1629" spans="1:9">
      <c r="A1629">
        <v>2162189</v>
      </c>
      <c r="B1629" t="s">
        <v>9</v>
      </c>
      <c r="C1629" t="str">
        <f t="shared" si="98"/>
        <v>06007</v>
      </c>
      <c r="D1629" t="str">
        <f>""</f>
        <v/>
      </c>
      <c r="E1629">
        <v>2162150</v>
      </c>
      <c r="F1629" t="s">
        <v>9</v>
      </c>
      <c r="G1629" t="str">
        <f>"05938"</f>
        <v>05938</v>
      </c>
      <c r="H1629" t="str">
        <f>""</f>
        <v/>
      </c>
      <c r="I1629">
        <v>2</v>
      </c>
    </row>
    <row r="1630" spans="1:9">
      <c r="A1630">
        <v>2162189</v>
      </c>
      <c r="B1630" t="s">
        <v>9</v>
      </c>
      <c r="C1630" t="str">
        <f t="shared" si="98"/>
        <v>06007</v>
      </c>
      <c r="D1630" t="str">
        <f>""</f>
        <v/>
      </c>
      <c r="E1630">
        <v>2162151</v>
      </c>
      <c r="F1630" t="s">
        <v>9</v>
      </c>
      <c r="G1630" t="str">
        <f>"05939"</f>
        <v>05939</v>
      </c>
      <c r="H1630" t="str">
        <f>""</f>
        <v/>
      </c>
      <c r="I1630">
        <v>4</v>
      </c>
    </row>
    <row r="1631" spans="1:9">
      <c r="A1631">
        <v>2162190</v>
      </c>
      <c r="B1631" t="s">
        <v>9</v>
      </c>
      <c r="C1631" t="str">
        <f t="shared" ref="C1631:C1639" si="99">"06009"</f>
        <v>06009</v>
      </c>
      <c r="D1631" t="str">
        <f>""</f>
        <v/>
      </c>
      <c r="E1631">
        <v>2160869</v>
      </c>
      <c r="F1631" t="s">
        <v>9</v>
      </c>
      <c r="G1631" t="str">
        <f>"03725"</f>
        <v>03725</v>
      </c>
      <c r="H1631" t="str">
        <f>""</f>
        <v/>
      </c>
      <c r="I1631">
        <v>2</v>
      </c>
    </row>
    <row r="1632" spans="1:9">
      <c r="A1632">
        <v>2162190</v>
      </c>
      <c r="B1632" t="s">
        <v>9</v>
      </c>
      <c r="C1632" t="str">
        <f t="shared" si="99"/>
        <v>06009</v>
      </c>
      <c r="D1632" t="str">
        <f>""</f>
        <v/>
      </c>
      <c r="E1632">
        <v>2160870</v>
      </c>
      <c r="F1632" t="s">
        <v>9</v>
      </c>
      <c r="G1632" t="str">
        <f>"03727"</f>
        <v>03727</v>
      </c>
      <c r="H1632" t="str">
        <f>""</f>
        <v/>
      </c>
      <c r="I1632">
        <v>1</v>
      </c>
    </row>
    <row r="1633" spans="1:9">
      <c r="A1633">
        <v>2162190</v>
      </c>
      <c r="B1633" t="s">
        <v>9</v>
      </c>
      <c r="C1633" t="str">
        <f t="shared" si="99"/>
        <v>06009</v>
      </c>
      <c r="D1633" t="str">
        <f>""</f>
        <v/>
      </c>
      <c r="E1633">
        <v>2160871</v>
      </c>
      <c r="F1633" t="s">
        <v>9</v>
      </c>
      <c r="G1633" t="str">
        <f>"03728"</f>
        <v>03728</v>
      </c>
      <c r="H1633" t="str">
        <f>""</f>
        <v/>
      </c>
      <c r="I1633">
        <v>2</v>
      </c>
    </row>
    <row r="1634" spans="1:9">
      <c r="A1634">
        <v>2162190</v>
      </c>
      <c r="B1634" t="s">
        <v>9</v>
      </c>
      <c r="C1634" t="str">
        <f t="shared" si="99"/>
        <v>06009</v>
      </c>
      <c r="D1634" t="str">
        <f>""</f>
        <v/>
      </c>
      <c r="E1634">
        <v>2160872</v>
      </c>
      <c r="F1634" t="s">
        <v>9</v>
      </c>
      <c r="G1634" t="str">
        <f>"03729"</f>
        <v>03729</v>
      </c>
      <c r="H1634" t="str">
        <f>""</f>
        <v/>
      </c>
      <c r="I1634">
        <v>2</v>
      </c>
    </row>
    <row r="1635" spans="1:9">
      <c r="A1635">
        <v>2162190</v>
      </c>
      <c r="B1635" t="s">
        <v>9</v>
      </c>
      <c r="C1635" t="str">
        <f t="shared" si="99"/>
        <v>06009</v>
      </c>
      <c r="D1635" t="str">
        <f>""</f>
        <v/>
      </c>
      <c r="E1635">
        <v>2161349</v>
      </c>
      <c r="F1635" t="s">
        <v>9</v>
      </c>
      <c r="G1635" t="str">
        <f>"04565"</f>
        <v>04565</v>
      </c>
      <c r="H1635" t="str">
        <f>""</f>
        <v/>
      </c>
      <c r="I1635">
        <v>1</v>
      </c>
    </row>
    <row r="1636" spans="1:9">
      <c r="A1636">
        <v>2162190</v>
      </c>
      <c r="B1636" t="s">
        <v>9</v>
      </c>
      <c r="C1636" t="str">
        <f t="shared" si="99"/>
        <v>06009</v>
      </c>
      <c r="D1636" t="str">
        <f>""</f>
        <v/>
      </c>
      <c r="E1636">
        <v>2162105</v>
      </c>
      <c r="F1636" t="s">
        <v>9</v>
      </c>
      <c r="G1636" t="str">
        <f>"05868"</f>
        <v>05868</v>
      </c>
      <c r="H1636" t="str">
        <f>""</f>
        <v/>
      </c>
      <c r="I1636">
        <v>1</v>
      </c>
    </row>
    <row r="1637" spans="1:9">
      <c r="A1637">
        <v>2162190</v>
      </c>
      <c r="B1637" t="s">
        <v>9</v>
      </c>
      <c r="C1637" t="str">
        <f t="shared" si="99"/>
        <v>06009</v>
      </c>
      <c r="D1637" t="str">
        <f>""</f>
        <v/>
      </c>
      <c r="E1637">
        <v>2162192</v>
      </c>
      <c r="F1637" t="s">
        <v>9</v>
      </c>
      <c r="G1637" t="str">
        <f>"06012"</f>
        <v>06012</v>
      </c>
      <c r="H1637" t="str">
        <f>""</f>
        <v/>
      </c>
      <c r="I1637">
        <v>1</v>
      </c>
    </row>
    <row r="1638" spans="1:9">
      <c r="A1638">
        <v>2162190</v>
      </c>
      <c r="B1638" t="s">
        <v>9</v>
      </c>
      <c r="C1638" t="str">
        <f t="shared" si="99"/>
        <v>06009</v>
      </c>
      <c r="D1638" t="str">
        <f>""</f>
        <v/>
      </c>
      <c r="E1638">
        <v>2162193</v>
      </c>
      <c r="F1638" t="s">
        <v>9</v>
      </c>
      <c r="G1638" t="str">
        <f>"06013"</f>
        <v>06013</v>
      </c>
      <c r="H1638" t="str">
        <f>""</f>
        <v/>
      </c>
      <c r="I1638">
        <v>1</v>
      </c>
    </row>
    <row r="1639" spans="1:9">
      <c r="A1639">
        <v>2162190</v>
      </c>
      <c r="B1639" t="s">
        <v>9</v>
      </c>
      <c r="C1639" t="str">
        <f t="shared" si="99"/>
        <v>06009</v>
      </c>
      <c r="D1639" t="str">
        <f>""</f>
        <v/>
      </c>
      <c r="E1639">
        <v>2162194</v>
      </c>
      <c r="F1639" t="s">
        <v>9</v>
      </c>
      <c r="G1639" t="str">
        <f>"06014"</f>
        <v>06014</v>
      </c>
      <c r="H1639" t="str">
        <f>""</f>
        <v/>
      </c>
      <c r="I1639">
        <v>1</v>
      </c>
    </row>
    <row r="1640" spans="1:9">
      <c r="A1640">
        <v>2162191</v>
      </c>
      <c r="B1640" t="s">
        <v>9</v>
      </c>
      <c r="C1640" t="str">
        <f t="shared" ref="C1640:C1648" si="100">"06010"</f>
        <v>06010</v>
      </c>
      <c r="D1640" t="str">
        <f>""</f>
        <v/>
      </c>
      <c r="E1640">
        <v>2160869</v>
      </c>
      <c r="F1640" t="s">
        <v>9</v>
      </c>
      <c r="G1640" t="str">
        <f>"03725"</f>
        <v>03725</v>
      </c>
      <c r="H1640" t="str">
        <f>""</f>
        <v/>
      </c>
      <c r="I1640">
        <v>4</v>
      </c>
    </row>
    <row r="1641" spans="1:9">
      <c r="A1641">
        <v>2162191</v>
      </c>
      <c r="B1641" t="s">
        <v>9</v>
      </c>
      <c r="C1641" t="str">
        <f t="shared" si="100"/>
        <v>06010</v>
      </c>
      <c r="D1641" t="str">
        <f>""</f>
        <v/>
      </c>
      <c r="E1641">
        <v>2160870</v>
      </c>
      <c r="F1641" t="s">
        <v>9</v>
      </c>
      <c r="G1641" t="str">
        <f>"03727"</f>
        <v>03727</v>
      </c>
      <c r="H1641" t="str">
        <f>""</f>
        <v/>
      </c>
      <c r="I1641">
        <v>2</v>
      </c>
    </row>
    <row r="1642" spans="1:9">
      <c r="A1642">
        <v>2162191</v>
      </c>
      <c r="B1642" t="s">
        <v>9</v>
      </c>
      <c r="C1642" t="str">
        <f t="shared" si="100"/>
        <v>06010</v>
      </c>
      <c r="D1642" t="str">
        <f>""</f>
        <v/>
      </c>
      <c r="E1642">
        <v>2160871</v>
      </c>
      <c r="F1642" t="s">
        <v>9</v>
      </c>
      <c r="G1642" t="str">
        <f>"03728"</f>
        <v>03728</v>
      </c>
      <c r="H1642" t="str">
        <f>""</f>
        <v/>
      </c>
      <c r="I1642">
        <v>4</v>
      </c>
    </row>
    <row r="1643" spans="1:9">
      <c r="A1643">
        <v>2162191</v>
      </c>
      <c r="B1643" t="s">
        <v>9</v>
      </c>
      <c r="C1643" t="str">
        <f t="shared" si="100"/>
        <v>06010</v>
      </c>
      <c r="D1643" t="str">
        <f>""</f>
        <v/>
      </c>
      <c r="E1643">
        <v>2160872</v>
      </c>
      <c r="F1643" t="s">
        <v>9</v>
      </c>
      <c r="G1643" t="str">
        <f>"03729"</f>
        <v>03729</v>
      </c>
      <c r="H1643" t="str">
        <f>""</f>
        <v/>
      </c>
      <c r="I1643">
        <v>4</v>
      </c>
    </row>
    <row r="1644" spans="1:9">
      <c r="A1644">
        <v>2162191</v>
      </c>
      <c r="B1644" t="s">
        <v>9</v>
      </c>
      <c r="C1644" t="str">
        <f t="shared" si="100"/>
        <v>06010</v>
      </c>
      <c r="D1644" t="str">
        <f>""</f>
        <v/>
      </c>
      <c r="E1644">
        <v>2161349</v>
      </c>
      <c r="F1644" t="s">
        <v>9</v>
      </c>
      <c r="G1644" t="str">
        <f>"04565"</f>
        <v>04565</v>
      </c>
      <c r="H1644" t="str">
        <f>""</f>
        <v/>
      </c>
      <c r="I1644">
        <v>2</v>
      </c>
    </row>
    <row r="1645" spans="1:9">
      <c r="A1645">
        <v>2162191</v>
      </c>
      <c r="B1645" t="s">
        <v>9</v>
      </c>
      <c r="C1645" t="str">
        <f t="shared" si="100"/>
        <v>06010</v>
      </c>
      <c r="D1645" t="str">
        <f>""</f>
        <v/>
      </c>
      <c r="E1645">
        <v>2162105</v>
      </c>
      <c r="F1645" t="s">
        <v>9</v>
      </c>
      <c r="G1645" t="str">
        <f>"05868"</f>
        <v>05868</v>
      </c>
      <c r="H1645" t="str">
        <f>""</f>
        <v/>
      </c>
      <c r="I1645">
        <v>2</v>
      </c>
    </row>
    <row r="1646" spans="1:9">
      <c r="A1646">
        <v>2162191</v>
      </c>
      <c r="B1646" t="s">
        <v>9</v>
      </c>
      <c r="C1646" t="str">
        <f t="shared" si="100"/>
        <v>06010</v>
      </c>
      <c r="D1646" t="str">
        <f>""</f>
        <v/>
      </c>
      <c r="E1646">
        <v>2162192</v>
      </c>
      <c r="F1646" t="s">
        <v>9</v>
      </c>
      <c r="G1646" t="str">
        <f>"06012"</f>
        <v>06012</v>
      </c>
      <c r="H1646" t="str">
        <f>""</f>
        <v/>
      </c>
      <c r="I1646">
        <v>2</v>
      </c>
    </row>
    <row r="1647" spans="1:9">
      <c r="A1647">
        <v>2162191</v>
      </c>
      <c r="B1647" t="s">
        <v>9</v>
      </c>
      <c r="C1647" t="str">
        <f t="shared" si="100"/>
        <v>06010</v>
      </c>
      <c r="D1647" t="str">
        <f>""</f>
        <v/>
      </c>
      <c r="E1647">
        <v>2162193</v>
      </c>
      <c r="F1647" t="s">
        <v>9</v>
      </c>
      <c r="G1647" t="str">
        <f>"06013"</f>
        <v>06013</v>
      </c>
      <c r="H1647" t="str">
        <f>""</f>
        <v/>
      </c>
      <c r="I1647">
        <v>2</v>
      </c>
    </row>
    <row r="1648" spans="1:9">
      <c r="A1648">
        <v>2162191</v>
      </c>
      <c r="B1648" t="s">
        <v>9</v>
      </c>
      <c r="C1648" t="str">
        <f t="shared" si="100"/>
        <v>06010</v>
      </c>
      <c r="D1648" t="str">
        <f>""</f>
        <v/>
      </c>
      <c r="E1648">
        <v>2162194</v>
      </c>
      <c r="F1648" t="s">
        <v>9</v>
      </c>
      <c r="G1648" t="str">
        <f>"06014"</f>
        <v>06014</v>
      </c>
      <c r="H1648" t="str">
        <f>""</f>
        <v/>
      </c>
      <c r="I1648">
        <v>2</v>
      </c>
    </row>
    <row r="1649" spans="1:9">
      <c r="A1649">
        <v>2162195</v>
      </c>
      <c r="B1649" t="s">
        <v>9</v>
      </c>
      <c r="C1649" t="str">
        <f t="shared" ref="C1649:C1658" si="101">"06015"</f>
        <v>06015</v>
      </c>
      <c r="D1649" t="str">
        <f>""</f>
        <v/>
      </c>
      <c r="E1649">
        <v>2160869</v>
      </c>
      <c r="F1649" t="s">
        <v>9</v>
      </c>
      <c r="G1649" t="str">
        <f>"03725"</f>
        <v>03725</v>
      </c>
      <c r="H1649" t="str">
        <f>""</f>
        <v/>
      </c>
      <c r="I1649">
        <v>2</v>
      </c>
    </row>
    <row r="1650" spans="1:9">
      <c r="A1650">
        <v>2162195</v>
      </c>
      <c r="B1650" t="s">
        <v>9</v>
      </c>
      <c r="C1650" t="str">
        <f t="shared" si="101"/>
        <v>06015</v>
      </c>
      <c r="D1650" t="str">
        <f>""</f>
        <v/>
      </c>
      <c r="E1650">
        <v>2160870</v>
      </c>
      <c r="F1650" t="s">
        <v>9</v>
      </c>
      <c r="G1650" t="str">
        <f>"03727"</f>
        <v>03727</v>
      </c>
      <c r="H1650" t="str">
        <f>""</f>
        <v/>
      </c>
      <c r="I1650">
        <v>1</v>
      </c>
    </row>
    <row r="1651" spans="1:9">
      <c r="A1651">
        <v>2162195</v>
      </c>
      <c r="B1651" t="s">
        <v>9</v>
      </c>
      <c r="C1651" t="str">
        <f t="shared" si="101"/>
        <v>06015</v>
      </c>
      <c r="D1651" t="str">
        <f>""</f>
        <v/>
      </c>
      <c r="E1651">
        <v>2160871</v>
      </c>
      <c r="F1651" t="s">
        <v>9</v>
      </c>
      <c r="G1651" t="str">
        <f>"03728"</f>
        <v>03728</v>
      </c>
      <c r="H1651" t="str">
        <f>""</f>
        <v/>
      </c>
      <c r="I1651">
        <v>1</v>
      </c>
    </row>
    <row r="1652" spans="1:9">
      <c r="A1652">
        <v>2162195</v>
      </c>
      <c r="B1652" t="s">
        <v>9</v>
      </c>
      <c r="C1652" t="str">
        <f t="shared" si="101"/>
        <v>06015</v>
      </c>
      <c r="D1652" t="str">
        <f>""</f>
        <v/>
      </c>
      <c r="E1652">
        <v>2160872</v>
      </c>
      <c r="F1652" t="s">
        <v>9</v>
      </c>
      <c r="G1652" t="str">
        <f>"03729"</f>
        <v>03729</v>
      </c>
      <c r="H1652" t="str">
        <f>""</f>
        <v/>
      </c>
      <c r="I1652">
        <v>2</v>
      </c>
    </row>
    <row r="1653" spans="1:9">
      <c r="A1653">
        <v>2162195</v>
      </c>
      <c r="B1653" t="s">
        <v>9</v>
      </c>
      <c r="C1653" t="str">
        <f t="shared" si="101"/>
        <v>06015</v>
      </c>
      <c r="D1653" t="str">
        <f>""</f>
        <v/>
      </c>
      <c r="E1653">
        <v>2162105</v>
      </c>
      <c r="F1653" t="s">
        <v>9</v>
      </c>
      <c r="G1653" t="str">
        <f>"05868"</f>
        <v>05868</v>
      </c>
      <c r="H1653" t="str">
        <f>""</f>
        <v/>
      </c>
      <c r="I1653">
        <v>1</v>
      </c>
    </row>
    <row r="1654" spans="1:9">
      <c r="A1654">
        <v>2162195</v>
      </c>
      <c r="B1654" t="s">
        <v>9</v>
      </c>
      <c r="C1654" t="str">
        <f t="shared" si="101"/>
        <v>06015</v>
      </c>
      <c r="D1654" t="str">
        <f>""</f>
        <v/>
      </c>
      <c r="E1654">
        <v>2162192</v>
      </c>
      <c r="F1654" t="s">
        <v>9</v>
      </c>
      <c r="G1654" t="str">
        <f>"06012"</f>
        <v>06012</v>
      </c>
      <c r="H1654" t="str">
        <f>""</f>
        <v/>
      </c>
      <c r="I1654">
        <v>1</v>
      </c>
    </row>
    <row r="1655" spans="1:9">
      <c r="A1655">
        <v>2162195</v>
      </c>
      <c r="B1655" t="s">
        <v>9</v>
      </c>
      <c r="C1655" t="str">
        <f t="shared" si="101"/>
        <v>06015</v>
      </c>
      <c r="D1655" t="str">
        <f>""</f>
        <v/>
      </c>
      <c r="E1655">
        <v>2162193</v>
      </c>
      <c r="F1655" t="s">
        <v>9</v>
      </c>
      <c r="G1655" t="str">
        <f>"06013"</f>
        <v>06013</v>
      </c>
      <c r="H1655" t="str">
        <f>""</f>
        <v/>
      </c>
      <c r="I1655">
        <v>1</v>
      </c>
    </row>
    <row r="1656" spans="1:9">
      <c r="A1656">
        <v>2162195</v>
      </c>
      <c r="B1656" t="s">
        <v>9</v>
      </c>
      <c r="C1656" t="str">
        <f t="shared" si="101"/>
        <v>06015</v>
      </c>
      <c r="D1656" t="str">
        <f>""</f>
        <v/>
      </c>
      <c r="E1656">
        <v>2162194</v>
      </c>
      <c r="F1656" t="s">
        <v>9</v>
      </c>
      <c r="G1656" t="str">
        <f>"06014"</f>
        <v>06014</v>
      </c>
      <c r="H1656" t="str">
        <f>""</f>
        <v/>
      </c>
      <c r="I1656">
        <v>1</v>
      </c>
    </row>
    <row r="1657" spans="1:9">
      <c r="A1657">
        <v>2162195</v>
      </c>
      <c r="B1657" t="s">
        <v>9</v>
      </c>
      <c r="C1657" t="str">
        <f t="shared" si="101"/>
        <v>06015</v>
      </c>
      <c r="D1657" t="str">
        <f>""</f>
        <v/>
      </c>
      <c r="E1657">
        <v>2162198</v>
      </c>
      <c r="F1657" t="s">
        <v>9</v>
      </c>
      <c r="G1657" t="str">
        <f>"06018"</f>
        <v>06018</v>
      </c>
      <c r="H1657" t="str">
        <f>""</f>
        <v/>
      </c>
      <c r="I1657">
        <v>1</v>
      </c>
    </row>
    <row r="1658" spans="1:9">
      <c r="A1658">
        <v>2162195</v>
      </c>
      <c r="B1658" t="s">
        <v>9</v>
      </c>
      <c r="C1658" t="str">
        <f t="shared" si="101"/>
        <v>06015</v>
      </c>
      <c r="D1658" t="str">
        <f>""</f>
        <v/>
      </c>
      <c r="E1658">
        <v>2182938</v>
      </c>
      <c r="F1658" t="s">
        <v>9</v>
      </c>
      <c r="G1658" t="str">
        <f>"34565"</f>
        <v>34565</v>
      </c>
      <c r="H1658" t="str">
        <f>""</f>
        <v/>
      </c>
      <c r="I1658">
        <v>1</v>
      </c>
    </row>
    <row r="1659" spans="1:9">
      <c r="A1659">
        <v>2162196</v>
      </c>
      <c r="B1659" t="s">
        <v>9</v>
      </c>
      <c r="C1659" t="str">
        <f t="shared" ref="C1659:C1668" si="102">"06016"</f>
        <v>06016</v>
      </c>
      <c r="D1659" t="str">
        <f>""</f>
        <v/>
      </c>
      <c r="E1659">
        <v>2160869</v>
      </c>
      <c r="F1659" t="s">
        <v>9</v>
      </c>
      <c r="G1659" t="str">
        <f>"03725"</f>
        <v>03725</v>
      </c>
      <c r="H1659" t="str">
        <f>""</f>
        <v/>
      </c>
      <c r="I1659">
        <v>4</v>
      </c>
    </row>
    <row r="1660" spans="1:9">
      <c r="A1660">
        <v>2162196</v>
      </c>
      <c r="B1660" t="s">
        <v>9</v>
      </c>
      <c r="C1660" t="str">
        <f t="shared" si="102"/>
        <v>06016</v>
      </c>
      <c r="D1660" t="str">
        <f>""</f>
        <v/>
      </c>
      <c r="E1660">
        <v>2160870</v>
      </c>
      <c r="F1660" t="s">
        <v>9</v>
      </c>
      <c r="G1660" t="str">
        <f>"03727"</f>
        <v>03727</v>
      </c>
      <c r="H1660" t="str">
        <f>""</f>
        <v/>
      </c>
      <c r="I1660">
        <v>2</v>
      </c>
    </row>
    <row r="1661" spans="1:9">
      <c r="A1661">
        <v>2162196</v>
      </c>
      <c r="B1661" t="s">
        <v>9</v>
      </c>
      <c r="C1661" t="str">
        <f t="shared" si="102"/>
        <v>06016</v>
      </c>
      <c r="D1661" t="str">
        <f>""</f>
        <v/>
      </c>
      <c r="E1661">
        <v>2160871</v>
      </c>
      <c r="F1661" t="s">
        <v>9</v>
      </c>
      <c r="G1661" t="str">
        <f>"03728"</f>
        <v>03728</v>
      </c>
      <c r="H1661" t="str">
        <f>""</f>
        <v/>
      </c>
      <c r="I1661">
        <v>2</v>
      </c>
    </row>
    <row r="1662" spans="1:9">
      <c r="A1662">
        <v>2162196</v>
      </c>
      <c r="B1662" t="s">
        <v>9</v>
      </c>
      <c r="C1662" t="str">
        <f t="shared" si="102"/>
        <v>06016</v>
      </c>
      <c r="D1662" t="str">
        <f>""</f>
        <v/>
      </c>
      <c r="E1662">
        <v>2160872</v>
      </c>
      <c r="F1662" t="s">
        <v>9</v>
      </c>
      <c r="G1662" t="str">
        <f>"03729"</f>
        <v>03729</v>
      </c>
      <c r="H1662" t="str">
        <f>""</f>
        <v/>
      </c>
      <c r="I1662">
        <v>4</v>
      </c>
    </row>
    <row r="1663" spans="1:9">
      <c r="A1663">
        <v>2162196</v>
      </c>
      <c r="B1663" t="s">
        <v>9</v>
      </c>
      <c r="C1663" t="str">
        <f t="shared" si="102"/>
        <v>06016</v>
      </c>
      <c r="D1663" t="str">
        <f>""</f>
        <v/>
      </c>
      <c r="E1663">
        <v>2162105</v>
      </c>
      <c r="F1663" t="s">
        <v>9</v>
      </c>
      <c r="G1663" t="str">
        <f>"05868"</f>
        <v>05868</v>
      </c>
      <c r="H1663" t="str">
        <f>""</f>
        <v/>
      </c>
      <c r="I1663">
        <v>2</v>
      </c>
    </row>
    <row r="1664" spans="1:9">
      <c r="A1664">
        <v>2162196</v>
      </c>
      <c r="B1664" t="s">
        <v>9</v>
      </c>
      <c r="C1664" t="str">
        <f t="shared" si="102"/>
        <v>06016</v>
      </c>
      <c r="D1664" t="str">
        <f>""</f>
        <v/>
      </c>
      <c r="E1664">
        <v>2162192</v>
      </c>
      <c r="F1664" t="s">
        <v>9</v>
      </c>
      <c r="G1664" t="str">
        <f>"06012"</f>
        <v>06012</v>
      </c>
      <c r="H1664" t="str">
        <f>""</f>
        <v/>
      </c>
      <c r="I1664">
        <v>2</v>
      </c>
    </row>
    <row r="1665" spans="1:9">
      <c r="A1665">
        <v>2162196</v>
      </c>
      <c r="B1665" t="s">
        <v>9</v>
      </c>
      <c r="C1665" t="str">
        <f t="shared" si="102"/>
        <v>06016</v>
      </c>
      <c r="D1665" t="str">
        <f>""</f>
        <v/>
      </c>
      <c r="E1665">
        <v>2162193</v>
      </c>
      <c r="F1665" t="s">
        <v>9</v>
      </c>
      <c r="G1665" t="str">
        <f>"06013"</f>
        <v>06013</v>
      </c>
      <c r="H1665" t="str">
        <f>""</f>
        <v/>
      </c>
      <c r="I1665">
        <v>2</v>
      </c>
    </row>
    <row r="1666" spans="1:9">
      <c r="A1666">
        <v>2162196</v>
      </c>
      <c r="B1666" t="s">
        <v>9</v>
      </c>
      <c r="C1666" t="str">
        <f t="shared" si="102"/>
        <v>06016</v>
      </c>
      <c r="D1666" t="str">
        <f>""</f>
        <v/>
      </c>
      <c r="E1666">
        <v>2162194</v>
      </c>
      <c r="F1666" t="s">
        <v>9</v>
      </c>
      <c r="G1666" t="str">
        <f>"06014"</f>
        <v>06014</v>
      </c>
      <c r="H1666" t="str">
        <f>""</f>
        <v/>
      </c>
      <c r="I1666">
        <v>2</v>
      </c>
    </row>
    <row r="1667" spans="1:9">
      <c r="A1667">
        <v>2162196</v>
      </c>
      <c r="B1667" t="s">
        <v>9</v>
      </c>
      <c r="C1667" t="str">
        <f t="shared" si="102"/>
        <v>06016</v>
      </c>
      <c r="D1667" t="str">
        <f>""</f>
        <v/>
      </c>
      <c r="E1667">
        <v>2162198</v>
      </c>
      <c r="F1667" t="s">
        <v>9</v>
      </c>
      <c r="G1667" t="str">
        <f>"06018"</f>
        <v>06018</v>
      </c>
      <c r="H1667" t="str">
        <f>""</f>
        <v/>
      </c>
      <c r="I1667">
        <v>2</v>
      </c>
    </row>
    <row r="1668" spans="1:9">
      <c r="A1668">
        <v>2162196</v>
      </c>
      <c r="B1668" t="s">
        <v>9</v>
      </c>
      <c r="C1668" t="str">
        <f t="shared" si="102"/>
        <v>06016</v>
      </c>
      <c r="D1668" t="str">
        <f>""</f>
        <v/>
      </c>
      <c r="E1668">
        <v>2182938</v>
      </c>
      <c r="F1668" t="s">
        <v>9</v>
      </c>
      <c r="G1668" t="str">
        <f>"34565"</f>
        <v>34565</v>
      </c>
      <c r="H1668" t="str">
        <f>""</f>
        <v/>
      </c>
      <c r="I1668">
        <v>2</v>
      </c>
    </row>
    <row r="1669" spans="1:9">
      <c r="A1669">
        <v>2162197</v>
      </c>
      <c r="B1669" t="s">
        <v>9</v>
      </c>
      <c r="C1669" t="str">
        <f t="shared" ref="C1669:C1677" si="103">"06017"</f>
        <v>06017</v>
      </c>
      <c r="D1669" t="str">
        <f>""</f>
        <v/>
      </c>
      <c r="E1669">
        <v>2160869</v>
      </c>
      <c r="F1669" t="s">
        <v>9</v>
      </c>
      <c r="G1669" t="str">
        <f>"03725"</f>
        <v>03725</v>
      </c>
      <c r="H1669" t="str">
        <f>""</f>
        <v/>
      </c>
      <c r="I1669">
        <v>4</v>
      </c>
    </row>
    <row r="1670" spans="1:9">
      <c r="A1670">
        <v>2162197</v>
      </c>
      <c r="B1670" t="s">
        <v>9</v>
      </c>
      <c r="C1670" t="str">
        <f t="shared" si="103"/>
        <v>06017</v>
      </c>
      <c r="D1670" t="str">
        <f>""</f>
        <v/>
      </c>
      <c r="E1670">
        <v>2160870</v>
      </c>
      <c r="F1670" t="s">
        <v>9</v>
      </c>
      <c r="G1670" t="str">
        <f>"03727"</f>
        <v>03727</v>
      </c>
      <c r="H1670" t="str">
        <f>""</f>
        <v/>
      </c>
      <c r="I1670">
        <v>2</v>
      </c>
    </row>
    <row r="1671" spans="1:9">
      <c r="A1671">
        <v>2162197</v>
      </c>
      <c r="B1671" t="s">
        <v>9</v>
      </c>
      <c r="C1671" t="str">
        <f t="shared" si="103"/>
        <v>06017</v>
      </c>
      <c r="D1671" t="str">
        <f>""</f>
        <v/>
      </c>
      <c r="E1671">
        <v>2160871</v>
      </c>
      <c r="F1671" t="s">
        <v>9</v>
      </c>
      <c r="G1671" t="str">
        <f>"03728"</f>
        <v>03728</v>
      </c>
      <c r="H1671" t="str">
        <f>""</f>
        <v/>
      </c>
      <c r="I1671">
        <v>2</v>
      </c>
    </row>
    <row r="1672" spans="1:9">
      <c r="A1672">
        <v>2162197</v>
      </c>
      <c r="B1672" t="s">
        <v>9</v>
      </c>
      <c r="C1672" t="str">
        <f t="shared" si="103"/>
        <v>06017</v>
      </c>
      <c r="D1672" t="str">
        <f>""</f>
        <v/>
      </c>
      <c r="E1672">
        <v>2160872</v>
      </c>
      <c r="F1672" t="s">
        <v>9</v>
      </c>
      <c r="G1672" t="str">
        <f>"03729"</f>
        <v>03729</v>
      </c>
      <c r="H1672" t="str">
        <f>""</f>
        <v/>
      </c>
      <c r="I1672">
        <v>4</v>
      </c>
    </row>
    <row r="1673" spans="1:9">
      <c r="A1673">
        <v>2162197</v>
      </c>
      <c r="B1673" t="s">
        <v>9</v>
      </c>
      <c r="C1673" t="str">
        <f t="shared" si="103"/>
        <v>06017</v>
      </c>
      <c r="D1673" t="str">
        <f>""</f>
        <v/>
      </c>
      <c r="E1673">
        <v>2162105</v>
      </c>
      <c r="F1673" t="s">
        <v>9</v>
      </c>
      <c r="G1673" t="str">
        <f>"05868"</f>
        <v>05868</v>
      </c>
      <c r="H1673" t="str">
        <f>""</f>
        <v/>
      </c>
      <c r="I1673">
        <v>2</v>
      </c>
    </row>
    <row r="1674" spans="1:9">
      <c r="A1674">
        <v>2162197</v>
      </c>
      <c r="B1674" t="s">
        <v>9</v>
      </c>
      <c r="C1674" t="str">
        <f t="shared" si="103"/>
        <v>06017</v>
      </c>
      <c r="D1674" t="str">
        <f>""</f>
        <v/>
      </c>
      <c r="E1674">
        <v>2162192</v>
      </c>
      <c r="F1674" t="s">
        <v>9</v>
      </c>
      <c r="G1674" t="str">
        <f>"06012"</f>
        <v>06012</v>
      </c>
      <c r="H1674" t="str">
        <f>""</f>
        <v/>
      </c>
      <c r="I1674">
        <v>2</v>
      </c>
    </row>
    <row r="1675" spans="1:9">
      <c r="A1675">
        <v>2162197</v>
      </c>
      <c r="B1675" t="s">
        <v>9</v>
      </c>
      <c r="C1675" t="str">
        <f t="shared" si="103"/>
        <v>06017</v>
      </c>
      <c r="D1675" t="str">
        <f>""</f>
        <v/>
      </c>
      <c r="E1675">
        <v>2162193</v>
      </c>
      <c r="F1675" t="s">
        <v>9</v>
      </c>
      <c r="G1675" t="str">
        <f>"06013"</f>
        <v>06013</v>
      </c>
      <c r="H1675" t="str">
        <f>""</f>
        <v/>
      </c>
      <c r="I1675">
        <v>2</v>
      </c>
    </row>
    <row r="1676" spans="1:9">
      <c r="A1676">
        <v>2162197</v>
      </c>
      <c r="B1676" t="s">
        <v>9</v>
      </c>
      <c r="C1676" t="str">
        <f t="shared" si="103"/>
        <v>06017</v>
      </c>
      <c r="D1676" t="str">
        <f>""</f>
        <v/>
      </c>
      <c r="E1676">
        <v>2162194</v>
      </c>
      <c r="F1676" t="s">
        <v>9</v>
      </c>
      <c r="G1676" t="str">
        <f>"06014"</f>
        <v>06014</v>
      </c>
      <c r="H1676" t="str">
        <f>""</f>
        <v/>
      </c>
      <c r="I1676">
        <v>2</v>
      </c>
    </row>
    <row r="1677" spans="1:9">
      <c r="A1677">
        <v>2162197</v>
      </c>
      <c r="B1677" t="s">
        <v>9</v>
      </c>
      <c r="C1677" t="str">
        <f t="shared" si="103"/>
        <v>06017</v>
      </c>
      <c r="D1677" t="str">
        <f>""</f>
        <v/>
      </c>
      <c r="E1677">
        <v>2162198</v>
      </c>
      <c r="F1677" t="s">
        <v>9</v>
      </c>
      <c r="G1677" t="str">
        <f>"06018"</f>
        <v>06018</v>
      </c>
      <c r="H1677" t="str">
        <f>""</f>
        <v/>
      </c>
      <c r="I1677">
        <v>2</v>
      </c>
    </row>
    <row r="1678" spans="1:9">
      <c r="A1678">
        <v>2162201</v>
      </c>
      <c r="B1678" t="s">
        <v>9</v>
      </c>
      <c r="C1678" t="str">
        <f>"06023"</f>
        <v>06023</v>
      </c>
      <c r="D1678" t="str">
        <f>""</f>
        <v/>
      </c>
      <c r="E1678">
        <v>2160754</v>
      </c>
      <c r="F1678" t="s">
        <v>9</v>
      </c>
      <c r="G1678" t="str">
        <f>"03543"</f>
        <v>03543</v>
      </c>
      <c r="H1678" t="str">
        <f>""</f>
        <v/>
      </c>
      <c r="I1678">
        <v>1</v>
      </c>
    </row>
    <row r="1679" spans="1:9">
      <c r="A1679">
        <v>2162201</v>
      </c>
      <c r="B1679" t="s">
        <v>9</v>
      </c>
      <c r="C1679" t="str">
        <f>"06023"</f>
        <v>06023</v>
      </c>
      <c r="D1679" t="str">
        <f>""</f>
        <v/>
      </c>
      <c r="E1679">
        <v>2162202</v>
      </c>
      <c r="F1679" t="s">
        <v>9</v>
      </c>
      <c r="G1679" t="str">
        <f>"06024"</f>
        <v>06024</v>
      </c>
      <c r="H1679" t="str">
        <f>""</f>
        <v/>
      </c>
      <c r="I1679">
        <v>1</v>
      </c>
    </row>
    <row r="1680" spans="1:9">
      <c r="A1680">
        <v>2162201</v>
      </c>
      <c r="B1680" t="s">
        <v>9</v>
      </c>
      <c r="C1680" t="str">
        <f>"06023"</f>
        <v>06023</v>
      </c>
      <c r="D1680" t="str">
        <f>""</f>
        <v/>
      </c>
      <c r="E1680">
        <v>2163613</v>
      </c>
      <c r="F1680" t="s">
        <v>9</v>
      </c>
      <c r="G1680" t="str">
        <f>"08400"</f>
        <v>08400</v>
      </c>
      <c r="H1680" t="str">
        <f>""</f>
        <v/>
      </c>
      <c r="I1680">
        <v>8</v>
      </c>
    </row>
    <row r="1681" spans="1:9">
      <c r="A1681">
        <v>2162203</v>
      </c>
      <c r="B1681" t="s">
        <v>9</v>
      </c>
      <c r="C1681" t="str">
        <f>"06025"</f>
        <v>06025</v>
      </c>
      <c r="D1681" t="str">
        <f>""</f>
        <v/>
      </c>
      <c r="E1681">
        <v>2160456</v>
      </c>
      <c r="F1681" t="s">
        <v>9</v>
      </c>
      <c r="G1681" t="str">
        <f>"02998"</f>
        <v>02998</v>
      </c>
      <c r="H1681" t="str">
        <f>""</f>
        <v/>
      </c>
      <c r="I1681">
        <v>8</v>
      </c>
    </row>
    <row r="1682" spans="1:9">
      <c r="A1682">
        <v>2162203</v>
      </c>
      <c r="B1682" t="s">
        <v>9</v>
      </c>
      <c r="C1682" t="str">
        <f>"06025"</f>
        <v>06025</v>
      </c>
      <c r="D1682" t="str">
        <f>""</f>
        <v/>
      </c>
      <c r="E1682">
        <v>2160457</v>
      </c>
      <c r="F1682" t="s">
        <v>9</v>
      </c>
      <c r="G1682" t="str">
        <f>"02999"</f>
        <v>02999</v>
      </c>
      <c r="H1682" t="str">
        <f>""</f>
        <v/>
      </c>
      <c r="I1682">
        <v>8</v>
      </c>
    </row>
    <row r="1683" spans="1:9">
      <c r="A1683">
        <v>2162203</v>
      </c>
      <c r="B1683" t="s">
        <v>9</v>
      </c>
      <c r="C1683" t="str">
        <f>"06025"</f>
        <v>06025</v>
      </c>
      <c r="D1683" t="str">
        <f>""</f>
        <v/>
      </c>
      <c r="E1683">
        <v>2160754</v>
      </c>
      <c r="F1683" t="s">
        <v>9</v>
      </c>
      <c r="G1683" t="str">
        <f>"03543"</f>
        <v>03543</v>
      </c>
      <c r="H1683" t="str">
        <f>""</f>
        <v/>
      </c>
      <c r="I1683">
        <v>1</v>
      </c>
    </row>
    <row r="1684" spans="1:9">
      <c r="A1684">
        <v>2162203</v>
      </c>
      <c r="B1684" t="s">
        <v>9</v>
      </c>
      <c r="C1684" t="str">
        <f>"06025"</f>
        <v>06025</v>
      </c>
      <c r="D1684" t="str">
        <f>""</f>
        <v/>
      </c>
      <c r="E1684">
        <v>2162202</v>
      </c>
      <c r="F1684" t="s">
        <v>9</v>
      </c>
      <c r="G1684" t="str">
        <f>"06024"</f>
        <v>06024</v>
      </c>
      <c r="H1684" t="str">
        <f>""</f>
        <v/>
      </c>
      <c r="I1684">
        <v>1</v>
      </c>
    </row>
    <row r="1685" spans="1:9">
      <c r="A1685">
        <v>2162203</v>
      </c>
      <c r="B1685" t="s">
        <v>9</v>
      </c>
      <c r="C1685" t="str">
        <f>"06025"</f>
        <v>06025</v>
      </c>
      <c r="D1685" t="str">
        <f>""</f>
        <v/>
      </c>
      <c r="E1685">
        <v>2163613</v>
      </c>
      <c r="F1685" t="s">
        <v>9</v>
      </c>
      <c r="G1685" t="str">
        <f>"08400"</f>
        <v>08400</v>
      </c>
      <c r="H1685" t="str">
        <f>""</f>
        <v/>
      </c>
      <c r="I1685">
        <v>8</v>
      </c>
    </row>
    <row r="1686" spans="1:9">
      <c r="A1686">
        <v>2162253</v>
      </c>
      <c r="B1686" t="s">
        <v>9</v>
      </c>
      <c r="C1686" t="str">
        <f t="shared" ref="C1686:C1693" si="104">"06115"</f>
        <v>06115</v>
      </c>
      <c r="D1686" t="str">
        <f>""</f>
        <v/>
      </c>
      <c r="E1686">
        <v>2159166</v>
      </c>
      <c r="F1686" t="s">
        <v>9</v>
      </c>
      <c r="G1686" t="str">
        <f>"01095"</f>
        <v>01095</v>
      </c>
      <c r="H1686" t="str">
        <f>""</f>
        <v/>
      </c>
      <c r="I1686">
        <v>2</v>
      </c>
    </row>
    <row r="1687" spans="1:9">
      <c r="A1687">
        <v>2162253</v>
      </c>
      <c r="B1687" t="s">
        <v>9</v>
      </c>
      <c r="C1687" t="str">
        <f t="shared" si="104"/>
        <v>06115</v>
      </c>
      <c r="D1687" t="str">
        <f>""</f>
        <v/>
      </c>
      <c r="E1687">
        <v>2159626</v>
      </c>
      <c r="F1687" t="s">
        <v>9</v>
      </c>
      <c r="G1687" t="str">
        <f>"01679"</f>
        <v>01679</v>
      </c>
      <c r="H1687" t="str">
        <f>""</f>
        <v/>
      </c>
      <c r="I1687">
        <v>4</v>
      </c>
    </row>
    <row r="1688" spans="1:9">
      <c r="A1688">
        <v>2162253</v>
      </c>
      <c r="B1688" t="s">
        <v>9</v>
      </c>
      <c r="C1688" t="str">
        <f t="shared" si="104"/>
        <v>06115</v>
      </c>
      <c r="D1688" t="str">
        <f>""</f>
        <v/>
      </c>
      <c r="E1688">
        <v>2162254</v>
      </c>
      <c r="F1688" t="s">
        <v>9</v>
      </c>
      <c r="G1688" t="str">
        <f>"06116"</f>
        <v>06116</v>
      </c>
      <c r="H1688" t="str">
        <f>""</f>
        <v/>
      </c>
      <c r="I1688">
        <v>2</v>
      </c>
    </row>
    <row r="1689" spans="1:9">
      <c r="A1689">
        <v>2162253</v>
      </c>
      <c r="B1689" t="s">
        <v>9</v>
      </c>
      <c r="C1689" t="str">
        <f t="shared" si="104"/>
        <v>06115</v>
      </c>
      <c r="D1689" t="str">
        <f>""</f>
        <v/>
      </c>
      <c r="E1689">
        <v>2162255</v>
      </c>
      <c r="F1689" t="s">
        <v>9</v>
      </c>
      <c r="G1689" t="str">
        <f>"06117"</f>
        <v>06117</v>
      </c>
      <c r="H1689" t="str">
        <f>""</f>
        <v/>
      </c>
      <c r="I1689">
        <v>4</v>
      </c>
    </row>
    <row r="1690" spans="1:9">
      <c r="A1690">
        <v>2162253</v>
      </c>
      <c r="B1690" t="s">
        <v>9</v>
      </c>
      <c r="C1690" t="str">
        <f t="shared" si="104"/>
        <v>06115</v>
      </c>
      <c r="D1690" t="str">
        <f>""</f>
        <v/>
      </c>
      <c r="E1690">
        <v>2162256</v>
      </c>
      <c r="F1690" t="s">
        <v>9</v>
      </c>
      <c r="G1690" t="str">
        <f>"06118"</f>
        <v>06118</v>
      </c>
      <c r="H1690" t="str">
        <f>""</f>
        <v/>
      </c>
      <c r="I1690">
        <v>4</v>
      </c>
    </row>
    <row r="1691" spans="1:9">
      <c r="A1691">
        <v>2162253</v>
      </c>
      <c r="B1691" t="s">
        <v>9</v>
      </c>
      <c r="C1691" t="str">
        <f t="shared" si="104"/>
        <v>06115</v>
      </c>
      <c r="D1691" t="str">
        <f>""</f>
        <v/>
      </c>
      <c r="E1691">
        <v>2162257</v>
      </c>
      <c r="F1691" t="s">
        <v>9</v>
      </c>
      <c r="G1691" t="str">
        <f>"06119"</f>
        <v>06119</v>
      </c>
      <c r="H1691" t="str">
        <f>""</f>
        <v/>
      </c>
      <c r="I1691">
        <v>2</v>
      </c>
    </row>
    <row r="1692" spans="1:9">
      <c r="A1692">
        <v>2162253</v>
      </c>
      <c r="B1692" t="s">
        <v>9</v>
      </c>
      <c r="C1692" t="str">
        <f t="shared" si="104"/>
        <v>06115</v>
      </c>
      <c r="D1692" t="str">
        <f>""</f>
        <v/>
      </c>
      <c r="E1692">
        <v>2162258</v>
      </c>
      <c r="F1692" t="s">
        <v>9</v>
      </c>
      <c r="G1692" t="str">
        <f>"06121"</f>
        <v>06121</v>
      </c>
      <c r="H1692" t="str">
        <f>""</f>
        <v/>
      </c>
      <c r="I1692">
        <v>2</v>
      </c>
    </row>
    <row r="1693" spans="1:9">
      <c r="A1693">
        <v>2162253</v>
      </c>
      <c r="B1693" t="s">
        <v>9</v>
      </c>
      <c r="C1693" t="str">
        <f t="shared" si="104"/>
        <v>06115</v>
      </c>
      <c r="D1693" t="str">
        <f>""</f>
        <v/>
      </c>
      <c r="E1693">
        <v>2162259</v>
      </c>
      <c r="F1693" t="s">
        <v>9</v>
      </c>
      <c r="G1693" t="str">
        <f>"06122"</f>
        <v>06122</v>
      </c>
      <c r="H1693" t="str">
        <f>""</f>
        <v/>
      </c>
      <c r="I1693">
        <v>2</v>
      </c>
    </row>
    <row r="1694" spans="1:9">
      <c r="A1694">
        <v>2162262</v>
      </c>
      <c r="B1694" t="s">
        <v>9</v>
      </c>
      <c r="C1694" t="str">
        <f>"06129"</f>
        <v>06129</v>
      </c>
      <c r="D1694" t="str">
        <f>""</f>
        <v/>
      </c>
      <c r="E1694">
        <v>2160248</v>
      </c>
      <c r="F1694" t="s">
        <v>9</v>
      </c>
      <c r="G1694" t="str">
        <f>"02582"</f>
        <v>02582</v>
      </c>
      <c r="H1694" t="str">
        <f>""</f>
        <v/>
      </c>
      <c r="I1694">
        <v>1</v>
      </c>
    </row>
    <row r="1695" spans="1:9">
      <c r="A1695">
        <v>2162262</v>
      </c>
      <c r="B1695" t="s">
        <v>9</v>
      </c>
      <c r="C1695" t="str">
        <f>"06129"</f>
        <v>06129</v>
      </c>
      <c r="D1695" t="str">
        <f>""</f>
        <v/>
      </c>
      <c r="E1695">
        <v>2160571</v>
      </c>
      <c r="F1695" t="s">
        <v>9</v>
      </c>
      <c r="G1695" t="str">
        <f>"03215"</f>
        <v>03215</v>
      </c>
      <c r="H1695" t="str">
        <f>""</f>
        <v/>
      </c>
      <c r="I1695">
        <v>1</v>
      </c>
    </row>
    <row r="1696" spans="1:9">
      <c r="A1696">
        <v>2162262</v>
      </c>
      <c r="B1696" t="s">
        <v>9</v>
      </c>
      <c r="C1696" t="str">
        <f>"06129"</f>
        <v>06129</v>
      </c>
      <c r="D1696" t="str">
        <f>""</f>
        <v/>
      </c>
      <c r="E1696">
        <v>2161978</v>
      </c>
      <c r="F1696" t="s">
        <v>9</v>
      </c>
      <c r="G1696" t="str">
        <f>"05641"</f>
        <v>05641</v>
      </c>
      <c r="H1696" t="str">
        <f>""</f>
        <v/>
      </c>
      <c r="I1696">
        <v>1</v>
      </c>
    </row>
    <row r="1697" spans="1:9">
      <c r="A1697">
        <v>2162262</v>
      </c>
      <c r="B1697" t="s">
        <v>9</v>
      </c>
      <c r="C1697" t="str">
        <f>"06129"</f>
        <v>06129</v>
      </c>
      <c r="D1697" t="str">
        <f>""</f>
        <v/>
      </c>
      <c r="E1697">
        <v>2186880</v>
      </c>
      <c r="F1697" t="s">
        <v>9</v>
      </c>
      <c r="G1697" t="str">
        <f>"38757"</f>
        <v>38757</v>
      </c>
      <c r="H1697" t="str">
        <f>""</f>
        <v/>
      </c>
      <c r="I1697">
        <v>1</v>
      </c>
    </row>
    <row r="1698" spans="1:9">
      <c r="A1698">
        <v>2162262</v>
      </c>
      <c r="B1698" t="s">
        <v>9</v>
      </c>
      <c r="C1698" t="str">
        <f>"06129"</f>
        <v>06129</v>
      </c>
      <c r="D1698" t="str">
        <f>""</f>
        <v/>
      </c>
      <c r="E1698">
        <v>2192992</v>
      </c>
      <c r="F1698" t="s">
        <v>9</v>
      </c>
      <c r="G1698" t="str">
        <f>"45642"</f>
        <v>45642</v>
      </c>
      <c r="H1698" t="str">
        <f>""</f>
        <v/>
      </c>
      <c r="I1698">
        <v>1</v>
      </c>
    </row>
    <row r="1699" spans="1:9">
      <c r="A1699">
        <v>2162263</v>
      </c>
      <c r="B1699" t="s">
        <v>9</v>
      </c>
      <c r="C1699" t="str">
        <f>"06130"</f>
        <v>06130</v>
      </c>
      <c r="D1699" t="str">
        <f>""</f>
        <v/>
      </c>
      <c r="E1699">
        <v>2160248</v>
      </c>
      <c r="F1699" t="s">
        <v>9</v>
      </c>
      <c r="G1699" t="str">
        <f>"02582"</f>
        <v>02582</v>
      </c>
      <c r="H1699" t="str">
        <f>""</f>
        <v/>
      </c>
      <c r="I1699">
        <v>1</v>
      </c>
    </row>
    <row r="1700" spans="1:9">
      <c r="A1700">
        <v>2162263</v>
      </c>
      <c r="B1700" t="s">
        <v>9</v>
      </c>
      <c r="C1700" t="str">
        <f>"06130"</f>
        <v>06130</v>
      </c>
      <c r="D1700" t="str">
        <f>""</f>
        <v/>
      </c>
      <c r="E1700">
        <v>2161929</v>
      </c>
      <c r="F1700" t="s">
        <v>9</v>
      </c>
      <c r="G1700" t="str">
        <f>"05548"</f>
        <v>05548</v>
      </c>
      <c r="H1700" t="str">
        <f>""</f>
        <v/>
      </c>
      <c r="I1700">
        <v>1</v>
      </c>
    </row>
    <row r="1701" spans="1:9">
      <c r="A1701">
        <v>2162263</v>
      </c>
      <c r="B1701" t="s">
        <v>9</v>
      </c>
      <c r="C1701" t="str">
        <f>"06130"</f>
        <v>06130</v>
      </c>
      <c r="D1701" t="str">
        <f>""</f>
        <v/>
      </c>
      <c r="E1701">
        <v>2186881</v>
      </c>
      <c r="F1701" t="s">
        <v>9</v>
      </c>
      <c r="G1701" t="str">
        <f>"38758"</f>
        <v>38758</v>
      </c>
      <c r="H1701" t="str">
        <f>""</f>
        <v/>
      </c>
      <c r="I1701">
        <v>1</v>
      </c>
    </row>
    <row r="1702" spans="1:9">
      <c r="A1702">
        <v>2162263</v>
      </c>
      <c r="B1702" t="s">
        <v>9</v>
      </c>
      <c r="C1702" t="str">
        <f>"06130"</f>
        <v>06130</v>
      </c>
      <c r="D1702" t="str">
        <f>""</f>
        <v/>
      </c>
      <c r="E1702">
        <v>2192994</v>
      </c>
      <c r="F1702" t="s">
        <v>9</v>
      </c>
      <c r="G1702" t="str">
        <f>"45644"</f>
        <v>45644</v>
      </c>
      <c r="H1702" t="str">
        <f>""</f>
        <v/>
      </c>
      <c r="I1702">
        <v>1</v>
      </c>
    </row>
    <row r="1703" spans="1:9">
      <c r="A1703">
        <v>2162264</v>
      </c>
      <c r="B1703" t="s">
        <v>9</v>
      </c>
      <c r="C1703" t="str">
        <f>"06131"</f>
        <v>06131</v>
      </c>
      <c r="D1703" t="str">
        <f>""</f>
        <v/>
      </c>
      <c r="E1703">
        <v>2160248</v>
      </c>
      <c r="F1703" t="s">
        <v>9</v>
      </c>
      <c r="G1703" t="str">
        <f>"02582"</f>
        <v>02582</v>
      </c>
      <c r="H1703" t="str">
        <f>""</f>
        <v/>
      </c>
      <c r="I1703">
        <v>1</v>
      </c>
    </row>
    <row r="1704" spans="1:9">
      <c r="A1704">
        <v>2162264</v>
      </c>
      <c r="B1704" t="s">
        <v>9</v>
      </c>
      <c r="C1704" t="str">
        <f>"06131"</f>
        <v>06131</v>
      </c>
      <c r="D1704" t="str">
        <f>""</f>
        <v/>
      </c>
      <c r="E1704">
        <v>2161944</v>
      </c>
      <c r="F1704" t="s">
        <v>9</v>
      </c>
      <c r="G1704" t="str">
        <f>"05582"</f>
        <v>05582</v>
      </c>
      <c r="H1704" t="str">
        <f>""</f>
        <v/>
      </c>
      <c r="I1704">
        <v>1</v>
      </c>
    </row>
    <row r="1705" spans="1:9">
      <c r="A1705">
        <v>2162264</v>
      </c>
      <c r="B1705" t="s">
        <v>9</v>
      </c>
      <c r="C1705" t="str">
        <f>"06131"</f>
        <v>06131</v>
      </c>
      <c r="D1705" t="str">
        <f>""</f>
        <v/>
      </c>
      <c r="E1705">
        <v>2186881</v>
      </c>
      <c r="F1705" t="s">
        <v>9</v>
      </c>
      <c r="G1705" t="str">
        <f>"38758"</f>
        <v>38758</v>
      </c>
      <c r="H1705" t="str">
        <f>""</f>
        <v/>
      </c>
      <c r="I1705">
        <v>1</v>
      </c>
    </row>
    <row r="1706" spans="1:9">
      <c r="A1706">
        <v>2162264</v>
      </c>
      <c r="B1706" t="s">
        <v>9</v>
      </c>
      <c r="C1706" t="str">
        <f>"06131"</f>
        <v>06131</v>
      </c>
      <c r="D1706" t="str">
        <f>""</f>
        <v/>
      </c>
      <c r="E1706">
        <v>2192995</v>
      </c>
      <c r="F1706" t="s">
        <v>9</v>
      </c>
      <c r="G1706" t="str">
        <f>"45645"</f>
        <v>45645</v>
      </c>
      <c r="H1706" t="str">
        <f>""</f>
        <v/>
      </c>
      <c r="I1706">
        <v>1</v>
      </c>
    </row>
    <row r="1707" spans="1:9">
      <c r="A1707">
        <v>2162265</v>
      </c>
      <c r="B1707" t="s">
        <v>9</v>
      </c>
      <c r="C1707" t="str">
        <f>"06132"</f>
        <v>06132</v>
      </c>
      <c r="D1707" t="str">
        <f>""</f>
        <v/>
      </c>
      <c r="E1707">
        <v>2160248</v>
      </c>
      <c r="F1707" t="s">
        <v>9</v>
      </c>
      <c r="G1707" t="str">
        <f>"02582"</f>
        <v>02582</v>
      </c>
      <c r="H1707" t="str">
        <f>""</f>
        <v/>
      </c>
      <c r="I1707">
        <v>1</v>
      </c>
    </row>
    <row r="1708" spans="1:9">
      <c r="A1708">
        <v>2162265</v>
      </c>
      <c r="B1708" t="s">
        <v>9</v>
      </c>
      <c r="C1708" t="str">
        <f>"06132"</f>
        <v>06132</v>
      </c>
      <c r="D1708" t="str">
        <f>""</f>
        <v/>
      </c>
      <c r="E1708">
        <v>2161930</v>
      </c>
      <c r="F1708" t="s">
        <v>9</v>
      </c>
      <c r="G1708" t="str">
        <f>"05549"</f>
        <v>05549</v>
      </c>
      <c r="H1708" t="str">
        <f>""</f>
        <v/>
      </c>
      <c r="I1708">
        <v>1</v>
      </c>
    </row>
    <row r="1709" spans="1:9">
      <c r="A1709">
        <v>2162265</v>
      </c>
      <c r="B1709" t="s">
        <v>9</v>
      </c>
      <c r="C1709" t="str">
        <f>"06132"</f>
        <v>06132</v>
      </c>
      <c r="D1709" t="str">
        <f>""</f>
        <v/>
      </c>
      <c r="E1709">
        <v>2186880</v>
      </c>
      <c r="F1709" t="s">
        <v>9</v>
      </c>
      <c r="G1709" t="str">
        <f>"38757"</f>
        <v>38757</v>
      </c>
      <c r="H1709" t="str">
        <f>""</f>
        <v/>
      </c>
      <c r="I1709">
        <v>1</v>
      </c>
    </row>
    <row r="1710" spans="1:9">
      <c r="A1710">
        <v>2162265</v>
      </c>
      <c r="B1710" t="s">
        <v>9</v>
      </c>
      <c r="C1710" t="str">
        <f>"06132"</f>
        <v>06132</v>
      </c>
      <c r="D1710" t="str">
        <f>""</f>
        <v/>
      </c>
      <c r="E1710">
        <v>2192994</v>
      </c>
      <c r="F1710" t="s">
        <v>9</v>
      </c>
      <c r="G1710" t="str">
        <f>"45644"</f>
        <v>45644</v>
      </c>
      <c r="H1710" t="str">
        <f>""</f>
        <v/>
      </c>
      <c r="I1710">
        <v>1</v>
      </c>
    </row>
    <row r="1711" spans="1:9">
      <c r="A1711">
        <v>2162266</v>
      </c>
      <c r="B1711" t="s">
        <v>9</v>
      </c>
      <c r="C1711" t="str">
        <f>"06135"</f>
        <v>06135</v>
      </c>
      <c r="D1711" t="str">
        <f>""</f>
        <v/>
      </c>
      <c r="E1711">
        <v>2160248</v>
      </c>
      <c r="F1711" t="s">
        <v>9</v>
      </c>
      <c r="G1711" t="str">
        <f>"02582"</f>
        <v>02582</v>
      </c>
      <c r="H1711" t="str">
        <f>""</f>
        <v/>
      </c>
      <c r="I1711">
        <v>1</v>
      </c>
    </row>
    <row r="1712" spans="1:9">
      <c r="A1712">
        <v>2162266</v>
      </c>
      <c r="B1712" t="s">
        <v>9</v>
      </c>
      <c r="C1712" t="str">
        <f>"06135"</f>
        <v>06135</v>
      </c>
      <c r="D1712" t="str">
        <f>""</f>
        <v/>
      </c>
      <c r="E1712">
        <v>2161928</v>
      </c>
      <c r="F1712" t="s">
        <v>9</v>
      </c>
      <c r="G1712" t="str">
        <f>"05545"</f>
        <v>05545</v>
      </c>
      <c r="H1712" t="str">
        <f>""</f>
        <v/>
      </c>
      <c r="I1712">
        <v>1</v>
      </c>
    </row>
    <row r="1713" spans="1:9">
      <c r="A1713">
        <v>2162266</v>
      </c>
      <c r="B1713" t="s">
        <v>9</v>
      </c>
      <c r="C1713" t="str">
        <f>"06135"</f>
        <v>06135</v>
      </c>
      <c r="D1713" t="str">
        <f>""</f>
        <v/>
      </c>
      <c r="E1713">
        <v>2186880</v>
      </c>
      <c r="F1713" t="s">
        <v>9</v>
      </c>
      <c r="G1713" t="str">
        <f>"38757"</f>
        <v>38757</v>
      </c>
      <c r="H1713" t="str">
        <f>""</f>
        <v/>
      </c>
      <c r="I1713">
        <v>1</v>
      </c>
    </row>
    <row r="1714" spans="1:9">
      <c r="A1714">
        <v>2162266</v>
      </c>
      <c r="B1714" t="s">
        <v>9</v>
      </c>
      <c r="C1714" t="str">
        <f>"06135"</f>
        <v>06135</v>
      </c>
      <c r="D1714" t="str">
        <f>""</f>
        <v/>
      </c>
      <c r="E1714">
        <v>2192993</v>
      </c>
      <c r="F1714" t="s">
        <v>9</v>
      </c>
      <c r="G1714" t="str">
        <f>"45643"</f>
        <v>45643</v>
      </c>
      <c r="H1714" t="str">
        <f>""</f>
        <v/>
      </c>
      <c r="I1714">
        <v>1</v>
      </c>
    </row>
    <row r="1715" spans="1:9">
      <c r="A1715">
        <v>2162275</v>
      </c>
      <c r="B1715" t="s">
        <v>9</v>
      </c>
      <c r="C1715" t="str">
        <f>"06157"</f>
        <v>06157</v>
      </c>
      <c r="D1715" t="str">
        <f>""</f>
        <v/>
      </c>
      <c r="E1715">
        <v>2160530</v>
      </c>
      <c r="F1715" t="s">
        <v>9</v>
      </c>
      <c r="G1715" t="str">
        <f>"03142"</f>
        <v>03142</v>
      </c>
      <c r="H1715" t="str">
        <f>""</f>
        <v/>
      </c>
      <c r="I1715">
        <v>1</v>
      </c>
    </row>
    <row r="1716" spans="1:9">
      <c r="A1716">
        <v>2162275</v>
      </c>
      <c r="B1716" t="s">
        <v>9</v>
      </c>
      <c r="C1716" t="str">
        <f>"06157"</f>
        <v>06157</v>
      </c>
      <c r="D1716" t="str">
        <f>""</f>
        <v/>
      </c>
      <c r="E1716">
        <v>2162277</v>
      </c>
      <c r="F1716" t="s">
        <v>9</v>
      </c>
      <c r="G1716" t="str">
        <f>"06159"</f>
        <v>06159</v>
      </c>
      <c r="H1716" t="str">
        <f>""</f>
        <v/>
      </c>
      <c r="I1716">
        <v>1</v>
      </c>
    </row>
    <row r="1717" spans="1:9">
      <c r="A1717">
        <v>2162276</v>
      </c>
      <c r="B1717" t="s">
        <v>9</v>
      </c>
      <c r="C1717" t="str">
        <f>"06158"</f>
        <v>06158</v>
      </c>
      <c r="D1717" t="str">
        <f>""</f>
        <v/>
      </c>
      <c r="E1717">
        <v>2160530</v>
      </c>
      <c r="F1717" t="s">
        <v>9</v>
      </c>
      <c r="G1717" t="str">
        <f>"03142"</f>
        <v>03142</v>
      </c>
      <c r="H1717" t="str">
        <f>""</f>
        <v/>
      </c>
      <c r="I1717">
        <v>1</v>
      </c>
    </row>
    <row r="1718" spans="1:9">
      <c r="A1718">
        <v>2162276</v>
      </c>
      <c r="B1718" t="s">
        <v>9</v>
      </c>
      <c r="C1718" t="str">
        <f>"06158"</f>
        <v>06158</v>
      </c>
      <c r="D1718" t="str">
        <f>""</f>
        <v/>
      </c>
      <c r="E1718">
        <v>2162278</v>
      </c>
      <c r="F1718" t="s">
        <v>9</v>
      </c>
      <c r="G1718" t="str">
        <f>"06160"</f>
        <v>06160</v>
      </c>
      <c r="H1718" t="str">
        <f>""</f>
        <v/>
      </c>
      <c r="I1718">
        <v>1</v>
      </c>
    </row>
    <row r="1719" spans="1:9">
      <c r="A1719">
        <v>2162282</v>
      </c>
      <c r="B1719" t="s">
        <v>9</v>
      </c>
      <c r="C1719" t="str">
        <f>"06167"</f>
        <v>06167</v>
      </c>
      <c r="D1719" t="str">
        <f>""</f>
        <v/>
      </c>
      <c r="E1719">
        <v>2160507</v>
      </c>
      <c r="F1719" t="s">
        <v>9</v>
      </c>
      <c r="G1719" t="str">
        <f>"03105"</f>
        <v>03105</v>
      </c>
      <c r="H1719" t="str">
        <f>""</f>
        <v/>
      </c>
      <c r="I1719">
        <v>1</v>
      </c>
    </row>
    <row r="1720" spans="1:9">
      <c r="A1720">
        <v>2162282</v>
      </c>
      <c r="B1720" t="s">
        <v>9</v>
      </c>
      <c r="C1720" t="str">
        <f>"06167"</f>
        <v>06167</v>
      </c>
      <c r="D1720" t="str">
        <f>""</f>
        <v/>
      </c>
      <c r="E1720">
        <v>2161675</v>
      </c>
      <c r="F1720" t="s">
        <v>9</v>
      </c>
      <c r="G1720" t="str">
        <f>"05117"</f>
        <v>05117</v>
      </c>
      <c r="H1720" t="str">
        <f>""</f>
        <v/>
      </c>
      <c r="I1720">
        <v>1</v>
      </c>
    </row>
    <row r="1721" spans="1:9">
      <c r="A1721">
        <v>2162304</v>
      </c>
      <c r="B1721" t="s">
        <v>9</v>
      </c>
      <c r="C1721" t="str">
        <f t="shared" ref="C1721:C1733" si="105">"06197"</f>
        <v>06197</v>
      </c>
      <c r="D1721" t="str">
        <f>""</f>
        <v/>
      </c>
      <c r="E1721">
        <v>2159993</v>
      </c>
      <c r="F1721" t="s">
        <v>9</v>
      </c>
      <c r="G1721" t="str">
        <f>"02204"</f>
        <v>02204</v>
      </c>
      <c r="H1721" t="str">
        <f>""</f>
        <v/>
      </c>
      <c r="I1721">
        <v>1</v>
      </c>
    </row>
    <row r="1722" spans="1:9">
      <c r="A1722">
        <v>2162304</v>
      </c>
      <c r="B1722" t="s">
        <v>9</v>
      </c>
      <c r="C1722" t="str">
        <f t="shared" si="105"/>
        <v>06197</v>
      </c>
      <c r="D1722" t="str">
        <f>""</f>
        <v/>
      </c>
      <c r="E1722">
        <v>2162305</v>
      </c>
      <c r="F1722" t="s">
        <v>9</v>
      </c>
      <c r="G1722" t="str">
        <f>"06198"</f>
        <v>06198</v>
      </c>
      <c r="H1722" t="str">
        <f>""</f>
        <v/>
      </c>
      <c r="I1722">
        <v>2</v>
      </c>
    </row>
    <row r="1723" spans="1:9">
      <c r="A1723">
        <v>2162304</v>
      </c>
      <c r="B1723" t="s">
        <v>9</v>
      </c>
      <c r="C1723" t="str">
        <f t="shared" si="105"/>
        <v>06197</v>
      </c>
      <c r="D1723" t="str">
        <f>""</f>
        <v/>
      </c>
      <c r="E1723">
        <v>2162306</v>
      </c>
      <c r="F1723" t="s">
        <v>9</v>
      </c>
      <c r="G1723" t="str">
        <f>"06199"</f>
        <v>06199</v>
      </c>
      <c r="H1723" t="str">
        <f>""</f>
        <v/>
      </c>
      <c r="I1723">
        <v>2</v>
      </c>
    </row>
    <row r="1724" spans="1:9">
      <c r="A1724">
        <v>2162304</v>
      </c>
      <c r="B1724" t="s">
        <v>9</v>
      </c>
      <c r="C1724" t="str">
        <f t="shared" si="105"/>
        <v>06197</v>
      </c>
      <c r="D1724" t="str">
        <f>""</f>
        <v/>
      </c>
      <c r="E1724">
        <v>2162307</v>
      </c>
      <c r="F1724" t="s">
        <v>9</v>
      </c>
      <c r="G1724" t="str">
        <f>"06200"</f>
        <v>06200</v>
      </c>
      <c r="H1724" t="str">
        <f>"32207 A"</f>
        <v>32207 A</v>
      </c>
      <c r="I1724">
        <v>2</v>
      </c>
    </row>
    <row r="1725" spans="1:9">
      <c r="A1725">
        <v>2162304</v>
      </c>
      <c r="B1725" t="s">
        <v>9</v>
      </c>
      <c r="C1725" t="str">
        <f t="shared" si="105"/>
        <v>06197</v>
      </c>
      <c r="D1725" t="str">
        <f>""</f>
        <v/>
      </c>
      <c r="E1725">
        <v>2162308</v>
      </c>
      <c r="F1725" t="s">
        <v>9</v>
      </c>
      <c r="G1725" t="str">
        <f>"06201"</f>
        <v>06201</v>
      </c>
      <c r="H1725" t="str">
        <f>""</f>
        <v/>
      </c>
      <c r="I1725">
        <v>2</v>
      </c>
    </row>
    <row r="1726" spans="1:9">
      <c r="A1726">
        <v>2162304</v>
      </c>
      <c r="B1726" t="s">
        <v>9</v>
      </c>
      <c r="C1726" t="str">
        <f t="shared" si="105"/>
        <v>06197</v>
      </c>
      <c r="D1726" t="str">
        <f>""</f>
        <v/>
      </c>
      <c r="E1726">
        <v>2162309</v>
      </c>
      <c r="F1726" t="s">
        <v>9</v>
      </c>
      <c r="G1726" t="str">
        <f>"06202"</f>
        <v>06202</v>
      </c>
      <c r="H1726" t="str">
        <f>""</f>
        <v/>
      </c>
      <c r="I1726">
        <v>2</v>
      </c>
    </row>
    <row r="1727" spans="1:9">
      <c r="A1727">
        <v>2162304</v>
      </c>
      <c r="B1727" t="s">
        <v>9</v>
      </c>
      <c r="C1727" t="str">
        <f t="shared" si="105"/>
        <v>06197</v>
      </c>
      <c r="D1727" t="str">
        <f>""</f>
        <v/>
      </c>
      <c r="E1727">
        <v>2162310</v>
      </c>
      <c r="F1727" t="s">
        <v>9</v>
      </c>
      <c r="G1727" t="str">
        <f>"06203"</f>
        <v>06203</v>
      </c>
      <c r="H1727" t="str">
        <f>""</f>
        <v/>
      </c>
      <c r="I1727">
        <v>3</v>
      </c>
    </row>
    <row r="1728" spans="1:9">
      <c r="A1728">
        <v>2162304</v>
      </c>
      <c r="B1728" t="s">
        <v>9</v>
      </c>
      <c r="C1728" t="str">
        <f t="shared" si="105"/>
        <v>06197</v>
      </c>
      <c r="D1728" t="str">
        <f>""</f>
        <v/>
      </c>
      <c r="E1728">
        <v>2162311</v>
      </c>
      <c r="F1728" t="s">
        <v>9</v>
      </c>
      <c r="G1728" t="str">
        <f>"06204"</f>
        <v>06204</v>
      </c>
      <c r="H1728" t="str">
        <f>""</f>
        <v/>
      </c>
      <c r="I1728">
        <v>3</v>
      </c>
    </row>
    <row r="1729" spans="1:9">
      <c r="A1729">
        <v>2162304</v>
      </c>
      <c r="B1729" t="s">
        <v>9</v>
      </c>
      <c r="C1729" t="str">
        <f t="shared" si="105"/>
        <v>06197</v>
      </c>
      <c r="D1729" t="str">
        <f>""</f>
        <v/>
      </c>
      <c r="E1729">
        <v>2162312</v>
      </c>
      <c r="F1729" t="s">
        <v>9</v>
      </c>
      <c r="G1729" t="str">
        <f>"06205"</f>
        <v>06205</v>
      </c>
      <c r="H1729" t="str">
        <f>""</f>
        <v/>
      </c>
      <c r="I1729">
        <v>2</v>
      </c>
    </row>
    <row r="1730" spans="1:9">
      <c r="A1730">
        <v>2162304</v>
      </c>
      <c r="B1730" t="s">
        <v>9</v>
      </c>
      <c r="C1730" t="str">
        <f t="shared" si="105"/>
        <v>06197</v>
      </c>
      <c r="D1730" t="str">
        <f>""</f>
        <v/>
      </c>
      <c r="E1730">
        <v>2162313</v>
      </c>
      <c r="F1730" t="s">
        <v>9</v>
      </c>
      <c r="G1730" t="str">
        <f>"06206"</f>
        <v>06206</v>
      </c>
      <c r="H1730" t="str">
        <f>""</f>
        <v/>
      </c>
      <c r="I1730">
        <v>2</v>
      </c>
    </row>
    <row r="1731" spans="1:9">
      <c r="A1731">
        <v>2162304</v>
      </c>
      <c r="B1731" t="s">
        <v>9</v>
      </c>
      <c r="C1731" t="str">
        <f t="shared" si="105"/>
        <v>06197</v>
      </c>
      <c r="D1731" t="str">
        <f>""</f>
        <v/>
      </c>
      <c r="E1731">
        <v>2162314</v>
      </c>
      <c r="F1731" t="s">
        <v>9</v>
      </c>
      <c r="G1731" t="str">
        <f>"06207"</f>
        <v>06207</v>
      </c>
      <c r="H1731" t="str">
        <f>""</f>
        <v/>
      </c>
      <c r="I1731">
        <v>8</v>
      </c>
    </row>
    <row r="1732" spans="1:9">
      <c r="A1732">
        <v>2162304</v>
      </c>
      <c r="B1732" t="s">
        <v>9</v>
      </c>
      <c r="C1732" t="str">
        <f t="shared" si="105"/>
        <v>06197</v>
      </c>
      <c r="D1732" t="str">
        <f>""</f>
        <v/>
      </c>
      <c r="E1732">
        <v>2162315</v>
      </c>
      <c r="F1732" t="s">
        <v>9</v>
      </c>
      <c r="G1732" t="str">
        <f>"06208"</f>
        <v>06208</v>
      </c>
      <c r="H1732" t="str">
        <f>""</f>
        <v/>
      </c>
      <c r="I1732">
        <v>2</v>
      </c>
    </row>
    <row r="1733" spans="1:9">
      <c r="A1733">
        <v>2162304</v>
      </c>
      <c r="B1733" t="s">
        <v>9</v>
      </c>
      <c r="C1733" t="str">
        <f t="shared" si="105"/>
        <v>06197</v>
      </c>
      <c r="D1733" t="str">
        <f>""</f>
        <v/>
      </c>
      <c r="E1733">
        <v>2162316</v>
      </c>
      <c r="F1733" t="s">
        <v>9</v>
      </c>
      <c r="G1733" t="str">
        <f>"06209"</f>
        <v>06209</v>
      </c>
      <c r="H1733" t="str">
        <f>""</f>
        <v/>
      </c>
      <c r="I1733">
        <v>2</v>
      </c>
    </row>
    <row r="1734" spans="1:9">
      <c r="A1734">
        <v>2162325</v>
      </c>
      <c r="B1734" t="s">
        <v>9</v>
      </c>
      <c r="C1734" t="str">
        <f t="shared" ref="C1734:C1742" si="106">"06227"</f>
        <v>06227</v>
      </c>
      <c r="D1734" t="str">
        <f>""</f>
        <v/>
      </c>
      <c r="E1734">
        <v>2159127</v>
      </c>
      <c r="F1734" t="s">
        <v>9</v>
      </c>
      <c r="G1734" t="str">
        <f>"01051"</f>
        <v>01051</v>
      </c>
      <c r="H1734" t="str">
        <f>""</f>
        <v/>
      </c>
      <c r="I1734">
        <v>2</v>
      </c>
    </row>
    <row r="1735" spans="1:9">
      <c r="A1735">
        <v>2162325</v>
      </c>
      <c r="B1735" t="s">
        <v>9</v>
      </c>
      <c r="C1735" t="str">
        <f t="shared" si="106"/>
        <v>06227</v>
      </c>
      <c r="D1735" t="str">
        <f>""</f>
        <v/>
      </c>
      <c r="E1735">
        <v>2159129</v>
      </c>
      <c r="F1735" t="s">
        <v>9</v>
      </c>
      <c r="G1735" t="str">
        <f>"01053"</f>
        <v>01053</v>
      </c>
      <c r="H1735" t="str">
        <f>""</f>
        <v/>
      </c>
      <c r="I1735">
        <v>4</v>
      </c>
    </row>
    <row r="1736" spans="1:9">
      <c r="A1736">
        <v>2162325</v>
      </c>
      <c r="B1736" t="s">
        <v>9</v>
      </c>
      <c r="C1736" t="str">
        <f t="shared" si="106"/>
        <v>06227</v>
      </c>
      <c r="D1736" t="str">
        <f>""</f>
        <v/>
      </c>
      <c r="E1736">
        <v>2159142</v>
      </c>
      <c r="F1736" t="s">
        <v>9</v>
      </c>
      <c r="G1736" t="str">
        <f>"01067"</f>
        <v>01067</v>
      </c>
      <c r="H1736" t="str">
        <f>""</f>
        <v/>
      </c>
      <c r="I1736">
        <v>4</v>
      </c>
    </row>
    <row r="1737" spans="1:9">
      <c r="A1737">
        <v>2162325</v>
      </c>
      <c r="B1737" t="s">
        <v>9</v>
      </c>
      <c r="C1737" t="str">
        <f t="shared" si="106"/>
        <v>06227</v>
      </c>
      <c r="D1737" t="str">
        <f>""</f>
        <v/>
      </c>
      <c r="E1737">
        <v>2159144</v>
      </c>
      <c r="F1737" t="s">
        <v>9</v>
      </c>
      <c r="G1737" t="str">
        <f>"01069"</f>
        <v>01069</v>
      </c>
      <c r="H1737" t="str">
        <f>""</f>
        <v/>
      </c>
      <c r="I1737">
        <v>2</v>
      </c>
    </row>
    <row r="1738" spans="1:9">
      <c r="A1738">
        <v>2162325</v>
      </c>
      <c r="B1738" t="s">
        <v>9</v>
      </c>
      <c r="C1738" t="str">
        <f t="shared" si="106"/>
        <v>06227</v>
      </c>
      <c r="D1738" t="str">
        <f>""</f>
        <v/>
      </c>
      <c r="E1738">
        <v>2161467</v>
      </c>
      <c r="F1738" t="s">
        <v>9</v>
      </c>
      <c r="G1738" t="str">
        <f>"04766"</f>
        <v>04766</v>
      </c>
      <c r="H1738" t="str">
        <f>""</f>
        <v/>
      </c>
      <c r="I1738">
        <v>2</v>
      </c>
    </row>
    <row r="1739" spans="1:9">
      <c r="A1739">
        <v>2162325</v>
      </c>
      <c r="B1739" t="s">
        <v>9</v>
      </c>
      <c r="C1739" t="str">
        <f t="shared" si="106"/>
        <v>06227</v>
      </c>
      <c r="D1739" t="str">
        <f>""</f>
        <v/>
      </c>
      <c r="E1739">
        <v>2161637</v>
      </c>
      <c r="F1739" t="s">
        <v>9</v>
      </c>
      <c r="G1739" t="str">
        <f>"05054"</f>
        <v>05054</v>
      </c>
      <c r="H1739" t="str">
        <f>""</f>
        <v/>
      </c>
      <c r="I1739">
        <v>2</v>
      </c>
    </row>
    <row r="1740" spans="1:9">
      <c r="A1740">
        <v>2162325</v>
      </c>
      <c r="B1740" t="s">
        <v>9</v>
      </c>
      <c r="C1740" t="str">
        <f t="shared" si="106"/>
        <v>06227</v>
      </c>
      <c r="D1740" t="str">
        <f>""</f>
        <v/>
      </c>
      <c r="E1740">
        <v>2162612</v>
      </c>
      <c r="F1740" t="s">
        <v>9</v>
      </c>
      <c r="G1740" t="str">
        <f>"06724"</f>
        <v>06724</v>
      </c>
      <c r="H1740" t="str">
        <f>""</f>
        <v/>
      </c>
      <c r="I1740">
        <v>2</v>
      </c>
    </row>
    <row r="1741" spans="1:9">
      <c r="A1741">
        <v>2162325</v>
      </c>
      <c r="B1741" t="s">
        <v>9</v>
      </c>
      <c r="C1741" t="str">
        <f t="shared" si="106"/>
        <v>06227</v>
      </c>
      <c r="D1741" t="str">
        <f>""</f>
        <v/>
      </c>
      <c r="E1741">
        <v>2162708</v>
      </c>
      <c r="F1741" t="s">
        <v>9</v>
      </c>
      <c r="G1741" t="str">
        <f>"06875"</f>
        <v>06875</v>
      </c>
      <c r="H1741" t="str">
        <f>""</f>
        <v/>
      </c>
      <c r="I1741">
        <v>2</v>
      </c>
    </row>
    <row r="1742" spans="1:9">
      <c r="A1742">
        <v>2162325</v>
      </c>
      <c r="B1742" t="s">
        <v>9</v>
      </c>
      <c r="C1742" t="str">
        <f t="shared" si="106"/>
        <v>06227</v>
      </c>
      <c r="D1742" t="str">
        <f>""</f>
        <v/>
      </c>
      <c r="E1742">
        <v>2162709</v>
      </c>
      <c r="F1742" t="s">
        <v>9</v>
      </c>
      <c r="G1742" t="str">
        <f>"06877"</f>
        <v>06877</v>
      </c>
      <c r="H1742" t="str">
        <f>""</f>
        <v/>
      </c>
      <c r="I1742">
        <v>2</v>
      </c>
    </row>
    <row r="1743" spans="1:9">
      <c r="A1743">
        <v>2162328</v>
      </c>
      <c r="B1743" t="s">
        <v>9</v>
      </c>
      <c r="C1743" t="str">
        <f>"06230"</f>
        <v>06230</v>
      </c>
      <c r="D1743" t="str">
        <f>""</f>
        <v/>
      </c>
      <c r="E1743">
        <v>2161745</v>
      </c>
      <c r="F1743" t="s">
        <v>9</v>
      </c>
      <c r="G1743" t="str">
        <f>"05218"</f>
        <v>05218</v>
      </c>
      <c r="H1743" t="str">
        <f>""</f>
        <v/>
      </c>
      <c r="I1743">
        <v>1</v>
      </c>
    </row>
    <row r="1744" spans="1:9">
      <c r="A1744">
        <v>2162328</v>
      </c>
      <c r="B1744" t="s">
        <v>9</v>
      </c>
      <c r="C1744" t="str">
        <f>"06230"</f>
        <v>06230</v>
      </c>
      <c r="D1744" t="str">
        <f>""</f>
        <v/>
      </c>
      <c r="E1744">
        <v>2162539</v>
      </c>
      <c r="F1744" t="s">
        <v>9</v>
      </c>
      <c r="G1744" t="str">
        <f>"06619"</f>
        <v>06619</v>
      </c>
      <c r="H1744" t="str">
        <f>""</f>
        <v/>
      </c>
      <c r="I1744">
        <v>1</v>
      </c>
    </row>
    <row r="1745" spans="1:9">
      <c r="A1745">
        <v>2162380</v>
      </c>
      <c r="B1745" t="s">
        <v>9</v>
      </c>
      <c r="C1745" t="str">
        <f>"06295"</f>
        <v>06295</v>
      </c>
      <c r="D1745" t="str">
        <f>""</f>
        <v/>
      </c>
      <c r="E1745">
        <v>2160248</v>
      </c>
      <c r="F1745" t="s">
        <v>9</v>
      </c>
      <c r="G1745" t="str">
        <f>"02582"</f>
        <v>02582</v>
      </c>
      <c r="H1745" t="str">
        <f>""</f>
        <v/>
      </c>
      <c r="I1745">
        <v>1</v>
      </c>
    </row>
    <row r="1746" spans="1:9">
      <c r="A1746">
        <v>2162380</v>
      </c>
      <c r="B1746" t="s">
        <v>9</v>
      </c>
      <c r="C1746" t="str">
        <f>"06295"</f>
        <v>06295</v>
      </c>
      <c r="D1746" t="str">
        <f>""</f>
        <v/>
      </c>
      <c r="E1746">
        <v>2160571</v>
      </c>
      <c r="F1746" t="s">
        <v>9</v>
      </c>
      <c r="G1746" t="str">
        <f>"03215"</f>
        <v>03215</v>
      </c>
      <c r="H1746" t="str">
        <f>""</f>
        <v/>
      </c>
      <c r="I1746">
        <v>1</v>
      </c>
    </row>
    <row r="1747" spans="1:9">
      <c r="A1747">
        <v>2162380</v>
      </c>
      <c r="B1747" t="s">
        <v>9</v>
      </c>
      <c r="C1747" t="str">
        <f>"06295"</f>
        <v>06295</v>
      </c>
      <c r="D1747" t="str">
        <f>""</f>
        <v/>
      </c>
      <c r="E1747">
        <v>2161979</v>
      </c>
      <c r="F1747" t="s">
        <v>9</v>
      </c>
      <c r="G1747" t="str">
        <f>"05643"</f>
        <v>05643</v>
      </c>
      <c r="H1747" t="str">
        <f>""</f>
        <v/>
      </c>
      <c r="I1747">
        <v>1</v>
      </c>
    </row>
    <row r="1748" spans="1:9">
      <c r="A1748">
        <v>2162380</v>
      </c>
      <c r="B1748" t="s">
        <v>9</v>
      </c>
      <c r="C1748" t="str">
        <f>"06295"</f>
        <v>06295</v>
      </c>
      <c r="D1748" t="str">
        <f>""</f>
        <v/>
      </c>
      <c r="E1748">
        <v>2186880</v>
      </c>
      <c r="F1748" t="s">
        <v>9</v>
      </c>
      <c r="G1748" t="str">
        <f>"38757"</f>
        <v>38757</v>
      </c>
      <c r="H1748" t="str">
        <f>""</f>
        <v/>
      </c>
      <c r="I1748">
        <v>1</v>
      </c>
    </row>
    <row r="1749" spans="1:9">
      <c r="A1749">
        <v>2162380</v>
      </c>
      <c r="B1749" t="s">
        <v>9</v>
      </c>
      <c r="C1749" t="str">
        <f>"06295"</f>
        <v>06295</v>
      </c>
      <c r="D1749" t="str">
        <f>""</f>
        <v/>
      </c>
      <c r="E1749">
        <v>2186887</v>
      </c>
      <c r="F1749" t="s">
        <v>9</v>
      </c>
      <c r="G1749" t="str">
        <f>"38764"</f>
        <v>38764</v>
      </c>
      <c r="H1749" t="str">
        <f>""</f>
        <v/>
      </c>
      <c r="I1749">
        <v>1</v>
      </c>
    </row>
    <row r="1750" spans="1:9">
      <c r="A1750">
        <v>2162384</v>
      </c>
      <c r="B1750" t="s">
        <v>9</v>
      </c>
      <c r="C1750" t="str">
        <f>"06299"</f>
        <v>06299</v>
      </c>
      <c r="D1750" t="str">
        <f>""</f>
        <v/>
      </c>
      <c r="E1750">
        <v>2160248</v>
      </c>
      <c r="F1750" t="s">
        <v>9</v>
      </c>
      <c r="G1750" t="str">
        <f>"02582"</f>
        <v>02582</v>
      </c>
      <c r="H1750" t="str">
        <f>""</f>
        <v/>
      </c>
      <c r="I1750">
        <v>1</v>
      </c>
    </row>
    <row r="1751" spans="1:9">
      <c r="A1751">
        <v>2162384</v>
      </c>
      <c r="B1751" t="s">
        <v>9</v>
      </c>
      <c r="C1751" t="str">
        <f>"06299"</f>
        <v>06299</v>
      </c>
      <c r="D1751" t="str">
        <f>""</f>
        <v/>
      </c>
      <c r="E1751">
        <v>2160571</v>
      </c>
      <c r="F1751" t="s">
        <v>9</v>
      </c>
      <c r="G1751" t="str">
        <f>"03215"</f>
        <v>03215</v>
      </c>
      <c r="H1751" t="str">
        <f>""</f>
        <v/>
      </c>
      <c r="I1751">
        <v>1</v>
      </c>
    </row>
    <row r="1752" spans="1:9">
      <c r="A1752">
        <v>2162384</v>
      </c>
      <c r="B1752" t="s">
        <v>9</v>
      </c>
      <c r="C1752" t="str">
        <f>"06299"</f>
        <v>06299</v>
      </c>
      <c r="D1752" t="str">
        <f>""</f>
        <v/>
      </c>
      <c r="E1752">
        <v>2160606</v>
      </c>
      <c r="F1752" t="s">
        <v>9</v>
      </c>
      <c r="G1752" t="str">
        <f>"03288"</f>
        <v>03288</v>
      </c>
      <c r="H1752" t="str">
        <f>""</f>
        <v/>
      </c>
      <c r="I1752">
        <v>1</v>
      </c>
    </row>
    <row r="1753" spans="1:9">
      <c r="A1753">
        <v>2162384</v>
      </c>
      <c r="B1753" t="s">
        <v>9</v>
      </c>
      <c r="C1753" t="str">
        <f>"06299"</f>
        <v>06299</v>
      </c>
      <c r="D1753" t="str">
        <f>""</f>
        <v/>
      </c>
      <c r="E1753">
        <v>2186880</v>
      </c>
      <c r="F1753" t="s">
        <v>9</v>
      </c>
      <c r="G1753" t="str">
        <f>"38757"</f>
        <v>38757</v>
      </c>
      <c r="H1753" t="str">
        <f>""</f>
        <v/>
      </c>
      <c r="I1753">
        <v>1</v>
      </c>
    </row>
    <row r="1754" spans="1:9">
      <c r="A1754">
        <v>2162384</v>
      </c>
      <c r="B1754" t="s">
        <v>9</v>
      </c>
      <c r="C1754" t="str">
        <f>"06299"</f>
        <v>06299</v>
      </c>
      <c r="D1754" t="str">
        <f>""</f>
        <v/>
      </c>
      <c r="E1754">
        <v>2192992</v>
      </c>
      <c r="F1754" t="s">
        <v>9</v>
      </c>
      <c r="G1754" t="str">
        <f>"45642"</f>
        <v>45642</v>
      </c>
      <c r="H1754" t="str">
        <f>""</f>
        <v/>
      </c>
      <c r="I1754">
        <v>1</v>
      </c>
    </row>
    <row r="1755" spans="1:9">
      <c r="A1755">
        <v>2162393</v>
      </c>
      <c r="B1755" t="s">
        <v>9</v>
      </c>
      <c r="C1755" t="str">
        <f t="shared" ref="C1755:C1763" si="107">"06319"</f>
        <v>06319</v>
      </c>
      <c r="D1755" t="str">
        <f>""</f>
        <v/>
      </c>
      <c r="E1755">
        <v>2159111</v>
      </c>
      <c r="F1755" t="s">
        <v>9</v>
      </c>
      <c r="G1755" t="str">
        <f>"01030"</f>
        <v>01030</v>
      </c>
      <c r="H1755" t="str">
        <f>""</f>
        <v/>
      </c>
      <c r="I1755">
        <v>1</v>
      </c>
    </row>
    <row r="1756" spans="1:9">
      <c r="A1756">
        <v>2162393</v>
      </c>
      <c r="B1756" t="s">
        <v>9</v>
      </c>
      <c r="C1756" t="str">
        <f t="shared" si="107"/>
        <v>06319</v>
      </c>
      <c r="D1756" t="str">
        <f>""</f>
        <v/>
      </c>
      <c r="E1756">
        <v>2159149</v>
      </c>
      <c r="F1756" t="s">
        <v>9</v>
      </c>
      <c r="G1756" t="str">
        <f>"01074"</f>
        <v>01074</v>
      </c>
      <c r="H1756" t="str">
        <f>""</f>
        <v/>
      </c>
      <c r="I1756">
        <v>1</v>
      </c>
    </row>
    <row r="1757" spans="1:9">
      <c r="A1757">
        <v>2162393</v>
      </c>
      <c r="B1757" t="s">
        <v>9</v>
      </c>
      <c r="C1757" t="str">
        <f t="shared" si="107"/>
        <v>06319</v>
      </c>
      <c r="D1757" t="str">
        <f>""</f>
        <v/>
      </c>
      <c r="E1757">
        <v>2159437</v>
      </c>
      <c r="F1757" t="s">
        <v>9</v>
      </c>
      <c r="G1757" t="str">
        <f>"01432"</f>
        <v>01432</v>
      </c>
      <c r="H1757" t="str">
        <f>""</f>
        <v/>
      </c>
      <c r="I1757">
        <v>1</v>
      </c>
    </row>
    <row r="1758" spans="1:9">
      <c r="A1758">
        <v>2162393</v>
      </c>
      <c r="B1758" t="s">
        <v>9</v>
      </c>
      <c r="C1758" t="str">
        <f t="shared" si="107"/>
        <v>06319</v>
      </c>
      <c r="D1758" t="str">
        <f>""</f>
        <v/>
      </c>
      <c r="E1758">
        <v>2160587</v>
      </c>
      <c r="F1758" t="s">
        <v>9</v>
      </c>
      <c r="G1758" t="str">
        <f>"03258"</f>
        <v>03258</v>
      </c>
      <c r="H1758" t="str">
        <f>""</f>
        <v/>
      </c>
      <c r="I1758">
        <v>2</v>
      </c>
    </row>
    <row r="1759" spans="1:9">
      <c r="A1759">
        <v>2162393</v>
      </c>
      <c r="B1759" t="s">
        <v>9</v>
      </c>
      <c r="C1759" t="str">
        <f t="shared" si="107"/>
        <v>06319</v>
      </c>
      <c r="D1759" t="str">
        <f>""</f>
        <v/>
      </c>
      <c r="E1759">
        <v>2162394</v>
      </c>
      <c r="F1759" t="s">
        <v>9</v>
      </c>
      <c r="G1759" t="str">
        <f>"06320"</f>
        <v>06320</v>
      </c>
      <c r="H1759" t="str">
        <f>""</f>
        <v/>
      </c>
      <c r="I1759">
        <v>1</v>
      </c>
    </row>
    <row r="1760" spans="1:9">
      <c r="A1760">
        <v>2162393</v>
      </c>
      <c r="B1760" t="s">
        <v>9</v>
      </c>
      <c r="C1760" t="str">
        <f t="shared" si="107"/>
        <v>06319</v>
      </c>
      <c r="D1760" t="str">
        <f>""</f>
        <v/>
      </c>
      <c r="E1760">
        <v>2162395</v>
      </c>
      <c r="F1760" t="s">
        <v>9</v>
      </c>
      <c r="G1760" t="str">
        <f>"06321"</f>
        <v>06321</v>
      </c>
      <c r="H1760" t="str">
        <f>""</f>
        <v/>
      </c>
      <c r="I1760">
        <v>1</v>
      </c>
    </row>
    <row r="1761" spans="1:9">
      <c r="A1761">
        <v>2162393</v>
      </c>
      <c r="B1761" t="s">
        <v>9</v>
      </c>
      <c r="C1761" t="str">
        <f t="shared" si="107"/>
        <v>06319</v>
      </c>
      <c r="D1761" t="str">
        <f>""</f>
        <v/>
      </c>
      <c r="E1761">
        <v>2162396</v>
      </c>
      <c r="F1761" t="s">
        <v>9</v>
      </c>
      <c r="G1761" t="str">
        <f>"06322"</f>
        <v>06322</v>
      </c>
      <c r="H1761" t="str">
        <f>""</f>
        <v/>
      </c>
      <c r="I1761">
        <v>1</v>
      </c>
    </row>
    <row r="1762" spans="1:9">
      <c r="A1762">
        <v>2162393</v>
      </c>
      <c r="B1762" t="s">
        <v>9</v>
      </c>
      <c r="C1762" t="str">
        <f t="shared" si="107"/>
        <v>06319</v>
      </c>
      <c r="D1762" t="str">
        <f>""</f>
        <v/>
      </c>
      <c r="E1762">
        <v>2162398</v>
      </c>
      <c r="F1762" t="s">
        <v>9</v>
      </c>
      <c r="G1762" t="str">
        <f>"06324"</f>
        <v>06324</v>
      </c>
      <c r="H1762" t="str">
        <f>""</f>
        <v/>
      </c>
      <c r="I1762">
        <v>1</v>
      </c>
    </row>
    <row r="1763" spans="1:9">
      <c r="A1763">
        <v>2162393</v>
      </c>
      <c r="B1763" t="s">
        <v>9</v>
      </c>
      <c r="C1763" t="str">
        <f t="shared" si="107"/>
        <v>06319</v>
      </c>
      <c r="D1763" t="str">
        <f>""</f>
        <v/>
      </c>
      <c r="E1763">
        <v>2162399</v>
      </c>
      <c r="F1763" t="s">
        <v>9</v>
      </c>
      <c r="G1763" t="str">
        <f>"06325"</f>
        <v>06325</v>
      </c>
      <c r="H1763" t="str">
        <f>""</f>
        <v/>
      </c>
      <c r="I1763">
        <v>1</v>
      </c>
    </row>
    <row r="1764" spans="1:9">
      <c r="A1764">
        <v>2162400</v>
      </c>
      <c r="B1764" t="s">
        <v>9</v>
      </c>
      <c r="C1764" t="str">
        <f t="shared" ref="C1764:C1772" si="108">"06326"</f>
        <v>06326</v>
      </c>
      <c r="D1764" t="str">
        <f>""</f>
        <v/>
      </c>
      <c r="E1764">
        <v>2159111</v>
      </c>
      <c r="F1764" t="s">
        <v>9</v>
      </c>
      <c r="G1764" t="str">
        <f>"01030"</f>
        <v>01030</v>
      </c>
      <c r="H1764" t="str">
        <f>""</f>
        <v/>
      </c>
      <c r="I1764">
        <v>2</v>
      </c>
    </row>
    <row r="1765" spans="1:9">
      <c r="A1765">
        <v>2162400</v>
      </c>
      <c r="B1765" t="s">
        <v>9</v>
      </c>
      <c r="C1765" t="str">
        <f t="shared" si="108"/>
        <v>06326</v>
      </c>
      <c r="D1765" t="str">
        <f>""</f>
        <v/>
      </c>
      <c r="E1765">
        <v>2159149</v>
      </c>
      <c r="F1765" t="s">
        <v>9</v>
      </c>
      <c r="G1765" t="str">
        <f>"01074"</f>
        <v>01074</v>
      </c>
      <c r="H1765" t="str">
        <f>""</f>
        <v/>
      </c>
      <c r="I1765">
        <v>2</v>
      </c>
    </row>
    <row r="1766" spans="1:9">
      <c r="A1766">
        <v>2162400</v>
      </c>
      <c r="B1766" t="s">
        <v>9</v>
      </c>
      <c r="C1766" t="str">
        <f t="shared" si="108"/>
        <v>06326</v>
      </c>
      <c r="D1766" t="str">
        <f>""</f>
        <v/>
      </c>
      <c r="E1766">
        <v>2159437</v>
      </c>
      <c r="F1766" t="s">
        <v>9</v>
      </c>
      <c r="G1766" t="str">
        <f>"01432"</f>
        <v>01432</v>
      </c>
      <c r="H1766" t="str">
        <f>""</f>
        <v/>
      </c>
      <c r="I1766">
        <v>2</v>
      </c>
    </row>
    <row r="1767" spans="1:9">
      <c r="A1767">
        <v>2162400</v>
      </c>
      <c r="B1767" t="s">
        <v>9</v>
      </c>
      <c r="C1767" t="str">
        <f t="shared" si="108"/>
        <v>06326</v>
      </c>
      <c r="D1767" t="str">
        <f>""</f>
        <v/>
      </c>
      <c r="E1767">
        <v>2160587</v>
      </c>
      <c r="F1767" t="s">
        <v>9</v>
      </c>
      <c r="G1767" t="str">
        <f>"03258"</f>
        <v>03258</v>
      </c>
      <c r="H1767" t="str">
        <f>""</f>
        <v/>
      </c>
      <c r="I1767">
        <v>4</v>
      </c>
    </row>
    <row r="1768" spans="1:9">
      <c r="A1768">
        <v>2162400</v>
      </c>
      <c r="B1768" t="s">
        <v>9</v>
      </c>
      <c r="C1768" t="str">
        <f t="shared" si="108"/>
        <v>06326</v>
      </c>
      <c r="D1768" t="str">
        <f>""</f>
        <v/>
      </c>
      <c r="E1768">
        <v>2162394</v>
      </c>
      <c r="F1768" t="s">
        <v>9</v>
      </c>
      <c r="G1768" t="str">
        <f>"06320"</f>
        <v>06320</v>
      </c>
      <c r="H1768" t="str">
        <f>""</f>
        <v/>
      </c>
      <c r="I1768">
        <v>2</v>
      </c>
    </row>
    <row r="1769" spans="1:9">
      <c r="A1769">
        <v>2162400</v>
      </c>
      <c r="B1769" t="s">
        <v>9</v>
      </c>
      <c r="C1769" t="str">
        <f t="shared" si="108"/>
        <v>06326</v>
      </c>
      <c r="D1769" t="str">
        <f>""</f>
        <v/>
      </c>
      <c r="E1769">
        <v>2162395</v>
      </c>
      <c r="F1769" t="s">
        <v>9</v>
      </c>
      <c r="G1769" t="str">
        <f>"06321"</f>
        <v>06321</v>
      </c>
      <c r="H1769" t="str">
        <f>""</f>
        <v/>
      </c>
      <c r="I1769">
        <v>2</v>
      </c>
    </row>
    <row r="1770" spans="1:9">
      <c r="A1770">
        <v>2162400</v>
      </c>
      <c r="B1770" t="s">
        <v>9</v>
      </c>
      <c r="C1770" t="str">
        <f t="shared" si="108"/>
        <v>06326</v>
      </c>
      <c r="D1770" t="str">
        <f>""</f>
        <v/>
      </c>
      <c r="E1770">
        <v>2162396</v>
      </c>
      <c r="F1770" t="s">
        <v>9</v>
      </c>
      <c r="G1770" t="str">
        <f>"06322"</f>
        <v>06322</v>
      </c>
      <c r="H1770" t="str">
        <f>""</f>
        <v/>
      </c>
      <c r="I1770">
        <v>2</v>
      </c>
    </row>
    <row r="1771" spans="1:9">
      <c r="A1771">
        <v>2162400</v>
      </c>
      <c r="B1771" t="s">
        <v>9</v>
      </c>
      <c r="C1771" t="str">
        <f t="shared" si="108"/>
        <v>06326</v>
      </c>
      <c r="D1771" t="str">
        <f>""</f>
        <v/>
      </c>
      <c r="E1771">
        <v>2162398</v>
      </c>
      <c r="F1771" t="s">
        <v>9</v>
      </c>
      <c r="G1771" t="str">
        <f>"06324"</f>
        <v>06324</v>
      </c>
      <c r="H1771" t="str">
        <f>""</f>
        <v/>
      </c>
      <c r="I1771">
        <v>2</v>
      </c>
    </row>
    <row r="1772" spans="1:9">
      <c r="A1772">
        <v>2162400</v>
      </c>
      <c r="B1772" t="s">
        <v>9</v>
      </c>
      <c r="C1772" t="str">
        <f t="shared" si="108"/>
        <v>06326</v>
      </c>
      <c r="D1772" t="str">
        <f>""</f>
        <v/>
      </c>
      <c r="E1772">
        <v>2162399</v>
      </c>
      <c r="F1772" t="s">
        <v>9</v>
      </c>
      <c r="G1772" t="str">
        <f>"06325"</f>
        <v>06325</v>
      </c>
      <c r="H1772" t="str">
        <f>""</f>
        <v/>
      </c>
      <c r="I1772">
        <v>2</v>
      </c>
    </row>
    <row r="1773" spans="1:9">
      <c r="A1773">
        <v>2162406</v>
      </c>
      <c r="B1773" t="s">
        <v>9</v>
      </c>
      <c r="C1773" t="str">
        <f>"06350"</f>
        <v>06350</v>
      </c>
      <c r="D1773" t="str">
        <f>""</f>
        <v/>
      </c>
      <c r="E1773">
        <v>2159633</v>
      </c>
      <c r="F1773" t="s">
        <v>9</v>
      </c>
      <c r="G1773" t="str">
        <f>"01688"</f>
        <v>01688</v>
      </c>
      <c r="H1773" t="str">
        <f>""</f>
        <v/>
      </c>
      <c r="I1773">
        <v>2</v>
      </c>
    </row>
    <row r="1774" spans="1:9">
      <c r="A1774">
        <v>2162406</v>
      </c>
      <c r="B1774" t="s">
        <v>9</v>
      </c>
      <c r="C1774" t="str">
        <f>"06350"</f>
        <v>06350</v>
      </c>
      <c r="D1774" t="str">
        <f>""</f>
        <v/>
      </c>
      <c r="E1774">
        <v>2160413</v>
      </c>
      <c r="F1774" t="s">
        <v>9</v>
      </c>
      <c r="G1774" t="str">
        <f>"02901"</f>
        <v>02901</v>
      </c>
      <c r="H1774" t="str">
        <f>""</f>
        <v/>
      </c>
      <c r="I1774">
        <v>2</v>
      </c>
    </row>
    <row r="1775" spans="1:9">
      <c r="A1775">
        <v>2162406</v>
      </c>
      <c r="B1775" t="s">
        <v>9</v>
      </c>
      <c r="C1775" t="str">
        <f>"06350"</f>
        <v>06350</v>
      </c>
      <c r="D1775" t="str">
        <f>""</f>
        <v/>
      </c>
      <c r="E1775">
        <v>2162409</v>
      </c>
      <c r="F1775" t="s">
        <v>9</v>
      </c>
      <c r="G1775" t="str">
        <f>"06353"</f>
        <v>06353</v>
      </c>
      <c r="H1775" t="str">
        <f>""</f>
        <v/>
      </c>
      <c r="I1775">
        <v>2</v>
      </c>
    </row>
    <row r="1776" spans="1:9">
      <c r="A1776">
        <v>2162406</v>
      </c>
      <c r="B1776" t="s">
        <v>9</v>
      </c>
      <c r="C1776" t="str">
        <f>"06350"</f>
        <v>06350</v>
      </c>
      <c r="D1776" t="str">
        <f>""</f>
        <v/>
      </c>
      <c r="E1776">
        <v>2163743</v>
      </c>
      <c r="F1776" t="s">
        <v>9</v>
      </c>
      <c r="G1776" t="str">
        <f>"08564"</f>
        <v>08564</v>
      </c>
      <c r="H1776" t="str">
        <f>""</f>
        <v/>
      </c>
      <c r="I1776">
        <v>2</v>
      </c>
    </row>
    <row r="1777" spans="1:9">
      <c r="A1777">
        <v>2162428</v>
      </c>
      <c r="B1777" t="s">
        <v>9</v>
      </c>
      <c r="C1777" t="str">
        <f>"06406"</f>
        <v>06406</v>
      </c>
      <c r="D1777" t="str">
        <f>""</f>
        <v/>
      </c>
      <c r="E1777">
        <v>2184024</v>
      </c>
      <c r="F1777" t="s">
        <v>9</v>
      </c>
      <c r="G1777" t="str">
        <f>"35757"</f>
        <v>35757</v>
      </c>
      <c r="H1777" t="str">
        <f>""</f>
        <v/>
      </c>
      <c r="I1777">
        <v>1</v>
      </c>
    </row>
    <row r="1778" spans="1:9">
      <c r="A1778">
        <v>2162428</v>
      </c>
      <c r="B1778" t="s">
        <v>9</v>
      </c>
      <c r="C1778" t="str">
        <f>"06406"</f>
        <v>06406</v>
      </c>
      <c r="D1778" t="str">
        <f>""</f>
        <v/>
      </c>
      <c r="E1778">
        <v>2184025</v>
      </c>
      <c r="F1778" t="s">
        <v>9</v>
      </c>
      <c r="G1778" t="str">
        <f>"35758"</f>
        <v>35758</v>
      </c>
      <c r="H1778" t="str">
        <f>""</f>
        <v/>
      </c>
      <c r="I1778">
        <v>1</v>
      </c>
    </row>
    <row r="1779" spans="1:9">
      <c r="A1779">
        <v>2162458</v>
      </c>
      <c r="B1779" t="s">
        <v>9</v>
      </c>
      <c r="C1779" t="str">
        <f t="shared" ref="C1779:C1786" si="109">"06455"</f>
        <v>06455</v>
      </c>
      <c r="D1779" t="str">
        <f>""</f>
        <v/>
      </c>
      <c r="E1779">
        <v>2160999</v>
      </c>
      <c r="F1779" t="s">
        <v>9</v>
      </c>
      <c r="G1779" t="str">
        <f>"03963"</f>
        <v>03963</v>
      </c>
      <c r="H1779" t="str">
        <f>""</f>
        <v/>
      </c>
      <c r="I1779">
        <v>2</v>
      </c>
    </row>
    <row r="1780" spans="1:9">
      <c r="A1780">
        <v>2162458</v>
      </c>
      <c r="B1780" t="s">
        <v>9</v>
      </c>
      <c r="C1780" t="str">
        <f t="shared" si="109"/>
        <v>06455</v>
      </c>
      <c r="D1780" t="str">
        <f>""</f>
        <v/>
      </c>
      <c r="E1780">
        <v>2161815</v>
      </c>
      <c r="F1780" t="s">
        <v>9</v>
      </c>
      <c r="G1780" t="str">
        <f>"05334"</f>
        <v>05334</v>
      </c>
      <c r="H1780" t="str">
        <f>""</f>
        <v/>
      </c>
      <c r="I1780">
        <v>4</v>
      </c>
    </row>
    <row r="1781" spans="1:9">
      <c r="A1781">
        <v>2162458</v>
      </c>
      <c r="B1781" t="s">
        <v>9</v>
      </c>
      <c r="C1781" t="str">
        <f t="shared" si="109"/>
        <v>06455</v>
      </c>
      <c r="D1781" t="str">
        <f>""</f>
        <v/>
      </c>
      <c r="E1781">
        <v>2161819</v>
      </c>
      <c r="F1781" t="s">
        <v>9</v>
      </c>
      <c r="G1781" t="str">
        <f>"05342"</f>
        <v>05342</v>
      </c>
      <c r="H1781" t="str">
        <f>""</f>
        <v/>
      </c>
      <c r="I1781">
        <v>2</v>
      </c>
    </row>
    <row r="1782" spans="1:9">
      <c r="A1782">
        <v>2162458</v>
      </c>
      <c r="B1782" t="s">
        <v>9</v>
      </c>
      <c r="C1782" t="str">
        <f t="shared" si="109"/>
        <v>06455</v>
      </c>
      <c r="D1782" t="str">
        <f>""</f>
        <v/>
      </c>
      <c r="E1782">
        <v>2162353</v>
      </c>
      <c r="F1782" t="s">
        <v>9</v>
      </c>
      <c r="G1782" t="str">
        <f>"06262"</f>
        <v>06262</v>
      </c>
      <c r="H1782" t="str">
        <f>""</f>
        <v/>
      </c>
      <c r="I1782">
        <v>1</v>
      </c>
    </row>
    <row r="1783" spans="1:9">
      <c r="A1783">
        <v>2162458</v>
      </c>
      <c r="B1783" t="s">
        <v>9</v>
      </c>
      <c r="C1783" t="str">
        <f t="shared" si="109"/>
        <v>06455</v>
      </c>
      <c r="D1783" t="str">
        <f>""</f>
        <v/>
      </c>
      <c r="E1783">
        <v>2162459</v>
      </c>
      <c r="F1783" t="s">
        <v>9</v>
      </c>
      <c r="G1783" t="str">
        <f>"06456"</f>
        <v>06456</v>
      </c>
      <c r="H1783" t="str">
        <f>""</f>
        <v/>
      </c>
      <c r="I1783">
        <v>1</v>
      </c>
    </row>
    <row r="1784" spans="1:9">
      <c r="A1784">
        <v>2162458</v>
      </c>
      <c r="B1784" t="s">
        <v>9</v>
      </c>
      <c r="C1784" t="str">
        <f t="shared" si="109"/>
        <v>06455</v>
      </c>
      <c r="D1784" t="str">
        <f>""</f>
        <v/>
      </c>
      <c r="E1784">
        <v>2162460</v>
      </c>
      <c r="F1784" t="s">
        <v>9</v>
      </c>
      <c r="G1784" t="str">
        <f>"06457"</f>
        <v>06457</v>
      </c>
      <c r="H1784" t="str">
        <f>""</f>
        <v/>
      </c>
      <c r="I1784">
        <v>1</v>
      </c>
    </row>
    <row r="1785" spans="1:9">
      <c r="A1785">
        <v>2162458</v>
      </c>
      <c r="B1785" t="s">
        <v>9</v>
      </c>
      <c r="C1785" t="str">
        <f t="shared" si="109"/>
        <v>06455</v>
      </c>
      <c r="D1785" t="str">
        <f>""</f>
        <v/>
      </c>
      <c r="E1785">
        <v>2162461</v>
      </c>
      <c r="F1785" t="s">
        <v>9</v>
      </c>
      <c r="G1785" t="str">
        <f>"06458"</f>
        <v>06458</v>
      </c>
      <c r="H1785" t="str">
        <f>""</f>
        <v/>
      </c>
      <c r="I1785">
        <v>4</v>
      </c>
    </row>
    <row r="1786" spans="1:9">
      <c r="A1786">
        <v>2162458</v>
      </c>
      <c r="B1786" t="s">
        <v>9</v>
      </c>
      <c r="C1786" t="str">
        <f t="shared" si="109"/>
        <v>06455</v>
      </c>
      <c r="D1786" t="str">
        <f>""</f>
        <v/>
      </c>
      <c r="E1786">
        <v>2162760</v>
      </c>
      <c r="F1786" t="s">
        <v>9</v>
      </c>
      <c r="G1786" t="str">
        <f>"06955"</f>
        <v>06955</v>
      </c>
      <c r="H1786" t="str">
        <f>""</f>
        <v/>
      </c>
      <c r="I1786">
        <v>1</v>
      </c>
    </row>
    <row r="1787" spans="1:9">
      <c r="A1787">
        <v>2162464</v>
      </c>
      <c r="B1787" t="s">
        <v>9</v>
      </c>
      <c r="C1787" t="str">
        <f>"06465"</f>
        <v>06465</v>
      </c>
      <c r="D1787" t="str">
        <f>""</f>
        <v/>
      </c>
      <c r="E1787">
        <v>2160122</v>
      </c>
      <c r="F1787" t="s">
        <v>9</v>
      </c>
      <c r="G1787" t="str">
        <f>"02406"</f>
        <v>02406</v>
      </c>
      <c r="H1787" t="str">
        <f>""</f>
        <v/>
      </c>
      <c r="I1787">
        <v>1</v>
      </c>
    </row>
    <row r="1788" spans="1:9">
      <c r="A1788">
        <v>2162464</v>
      </c>
      <c r="B1788" t="s">
        <v>9</v>
      </c>
      <c r="C1788" t="str">
        <f>"06465"</f>
        <v>06465</v>
      </c>
      <c r="D1788" t="str">
        <f>""</f>
        <v/>
      </c>
      <c r="E1788">
        <v>2161036</v>
      </c>
      <c r="F1788" t="s">
        <v>9</v>
      </c>
      <c r="G1788" t="str">
        <f>"04029"</f>
        <v>04029</v>
      </c>
      <c r="H1788" t="str">
        <f>""</f>
        <v/>
      </c>
      <c r="I1788">
        <v>1</v>
      </c>
    </row>
    <row r="1789" spans="1:9">
      <c r="A1789">
        <v>2162515</v>
      </c>
      <c r="B1789" t="s">
        <v>9</v>
      </c>
      <c r="C1789" t="str">
        <f>"06570"</f>
        <v>06570</v>
      </c>
      <c r="D1789" t="str">
        <f>""</f>
        <v/>
      </c>
      <c r="E1789">
        <v>2163616</v>
      </c>
      <c r="F1789" t="s">
        <v>9</v>
      </c>
      <c r="G1789" t="str">
        <f>"08405"</f>
        <v>08405</v>
      </c>
      <c r="H1789" t="str">
        <f>""</f>
        <v/>
      </c>
      <c r="I1789">
        <v>1</v>
      </c>
    </row>
    <row r="1790" spans="1:9">
      <c r="A1790">
        <v>2162515</v>
      </c>
      <c r="B1790" t="s">
        <v>9</v>
      </c>
      <c r="C1790" t="str">
        <f>"06570"</f>
        <v>06570</v>
      </c>
      <c r="D1790" t="str">
        <f>""</f>
        <v/>
      </c>
      <c r="E1790">
        <v>2163617</v>
      </c>
      <c r="F1790" t="s">
        <v>9</v>
      </c>
      <c r="G1790" t="str">
        <f>"08406"</f>
        <v>08406</v>
      </c>
      <c r="H1790" t="str">
        <f>""</f>
        <v/>
      </c>
      <c r="I1790">
        <v>1</v>
      </c>
    </row>
    <row r="1791" spans="1:9">
      <c r="A1791">
        <v>2162515</v>
      </c>
      <c r="B1791" t="s">
        <v>9</v>
      </c>
      <c r="C1791" t="str">
        <f>"06570"</f>
        <v>06570</v>
      </c>
      <c r="D1791" t="str">
        <f>""</f>
        <v/>
      </c>
      <c r="E1791">
        <v>2163619</v>
      </c>
      <c r="F1791" t="s">
        <v>9</v>
      </c>
      <c r="G1791" t="str">
        <f>"08408"</f>
        <v>08408</v>
      </c>
      <c r="H1791" t="str">
        <f>""</f>
        <v/>
      </c>
      <c r="I1791">
        <v>1</v>
      </c>
    </row>
    <row r="1792" spans="1:9">
      <c r="A1792">
        <v>2162515</v>
      </c>
      <c r="B1792" t="s">
        <v>9</v>
      </c>
      <c r="C1792" t="str">
        <f>"06570"</f>
        <v>06570</v>
      </c>
      <c r="D1792" t="str">
        <f>""</f>
        <v/>
      </c>
      <c r="E1792">
        <v>2163623</v>
      </c>
      <c r="F1792" t="s">
        <v>9</v>
      </c>
      <c r="G1792" t="str">
        <f>"08414"</f>
        <v>08414</v>
      </c>
      <c r="H1792" t="str">
        <f>""</f>
        <v/>
      </c>
      <c r="I1792">
        <v>1</v>
      </c>
    </row>
    <row r="1793" spans="1:9">
      <c r="A1793">
        <v>2162538</v>
      </c>
      <c r="B1793" t="s">
        <v>9</v>
      </c>
      <c r="C1793" t="str">
        <f>"06611"</f>
        <v>06611</v>
      </c>
      <c r="D1793" t="str">
        <f>""</f>
        <v/>
      </c>
      <c r="E1793">
        <v>2162551</v>
      </c>
      <c r="F1793" t="s">
        <v>9</v>
      </c>
      <c r="G1793" t="str">
        <f>"06635"</f>
        <v>06635</v>
      </c>
      <c r="H1793" t="str">
        <f>""</f>
        <v/>
      </c>
      <c r="I1793">
        <v>1</v>
      </c>
    </row>
    <row r="1794" spans="1:9">
      <c r="A1794">
        <v>2162538</v>
      </c>
      <c r="B1794" t="s">
        <v>9</v>
      </c>
      <c r="C1794" t="str">
        <f>"06611"</f>
        <v>06611</v>
      </c>
      <c r="D1794" t="str">
        <f>""</f>
        <v/>
      </c>
      <c r="E1794">
        <v>2164365</v>
      </c>
      <c r="F1794" t="s">
        <v>9</v>
      </c>
      <c r="G1794" t="str">
        <f>"09504"</f>
        <v>09504</v>
      </c>
      <c r="H1794" t="str">
        <f>""</f>
        <v/>
      </c>
      <c r="I1794">
        <v>1</v>
      </c>
    </row>
    <row r="1795" spans="1:9">
      <c r="A1795">
        <v>2162539</v>
      </c>
      <c r="B1795" t="s">
        <v>9</v>
      </c>
      <c r="C1795" t="str">
        <f>"06619"</f>
        <v>06619</v>
      </c>
      <c r="D1795" t="str">
        <f>""</f>
        <v/>
      </c>
      <c r="E1795">
        <v>2164755</v>
      </c>
      <c r="F1795" t="s">
        <v>9</v>
      </c>
      <c r="G1795" t="str">
        <f>"10119"</f>
        <v>10119</v>
      </c>
      <c r="H1795" t="str">
        <f>""</f>
        <v/>
      </c>
      <c r="I1795">
        <v>1</v>
      </c>
    </row>
    <row r="1796" spans="1:9">
      <c r="A1796">
        <v>2162539</v>
      </c>
      <c r="B1796" t="s">
        <v>9</v>
      </c>
      <c r="C1796" t="str">
        <f>"06619"</f>
        <v>06619</v>
      </c>
      <c r="D1796" t="str">
        <f>""</f>
        <v/>
      </c>
      <c r="E1796">
        <v>2164775</v>
      </c>
      <c r="F1796" t="s">
        <v>9</v>
      </c>
      <c r="G1796" t="str">
        <f>"10147"</f>
        <v>10147</v>
      </c>
      <c r="H1796" t="str">
        <f>""</f>
        <v/>
      </c>
      <c r="I1796">
        <v>1</v>
      </c>
    </row>
    <row r="1797" spans="1:9">
      <c r="A1797">
        <v>2162539</v>
      </c>
      <c r="B1797" t="s">
        <v>9</v>
      </c>
      <c r="C1797" t="str">
        <f>"06619"</f>
        <v>06619</v>
      </c>
      <c r="D1797" t="str">
        <f>""</f>
        <v/>
      </c>
      <c r="E1797">
        <v>2171978</v>
      </c>
      <c r="F1797" t="s">
        <v>9</v>
      </c>
      <c r="G1797" t="str">
        <f>"21055"</f>
        <v>21055</v>
      </c>
      <c r="H1797" t="str">
        <f>""</f>
        <v/>
      </c>
      <c r="I1797">
        <v>1</v>
      </c>
    </row>
    <row r="1798" spans="1:9">
      <c r="A1798">
        <v>2162558</v>
      </c>
      <c r="B1798" t="s">
        <v>9</v>
      </c>
      <c r="C1798" t="str">
        <f t="shared" ref="C1798:C1806" si="110">"06644"</f>
        <v>06644</v>
      </c>
      <c r="D1798" t="str">
        <f>""</f>
        <v/>
      </c>
      <c r="E1798">
        <v>2160700</v>
      </c>
      <c r="F1798" t="s">
        <v>9</v>
      </c>
      <c r="G1798" t="str">
        <f>"03429"</f>
        <v>03429</v>
      </c>
      <c r="H1798" t="str">
        <f>""</f>
        <v/>
      </c>
      <c r="I1798">
        <v>1</v>
      </c>
    </row>
    <row r="1799" spans="1:9">
      <c r="A1799">
        <v>2162558</v>
      </c>
      <c r="B1799" t="s">
        <v>9</v>
      </c>
      <c r="C1799" t="str">
        <f t="shared" si="110"/>
        <v>06644</v>
      </c>
      <c r="D1799" t="str">
        <f>""</f>
        <v/>
      </c>
      <c r="E1799">
        <v>2161823</v>
      </c>
      <c r="F1799" t="s">
        <v>9</v>
      </c>
      <c r="G1799" t="str">
        <f>"05354"</f>
        <v>05354</v>
      </c>
      <c r="H1799" t="str">
        <f>""</f>
        <v/>
      </c>
      <c r="I1799">
        <v>1</v>
      </c>
    </row>
    <row r="1800" spans="1:9">
      <c r="A1800">
        <v>2162558</v>
      </c>
      <c r="B1800" t="s">
        <v>9</v>
      </c>
      <c r="C1800" t="str">
        <f t="shared" si="110"/>
        <v>06644</v>
      </c>
      <c r="D1800" t="str">
        <f>""</f>
        <v/>
      </c>
      <c r="E1800">
        <v>2161824</v>
      </c>
      <c r="F1800" t="s">
        <v>9</v>
      </c>
      <c r="G1800" t="str">
        <f>"05356"</f>
        <v>05356</v>
      </c>
      <c r="H1800" t="str">
        <f>""</f>
        <v/>
      </c>
      <c r="I1800">
        <v>1</v>
      </c>
    </row>
    <row r="1801" spans="1:9">
      <c r="A1801">
        <v>2162558</v>
      </c>
      <c r="B1801" t="s">
        <v>9</v>
      </c>
      <c r="C1801" t="str">
        <f t="shared" si="110"/>
        <v>06644</v>
      </c>
      <c r="D1801" t="str">
        <f>""</f>
        <v/>
      </c>
      <c r="E1801">
        <v>2162557</v>
      </c>
      <c r="F1801" t="s">
        <v>9</v>
      </c>
      <c r="G1801" t="str">
        <f>"06643"</f>
        <v>06643</v>
      </c>
      <c r="H1801" t="str">
        <f>""</f>
        <v/>
      </c>
      <c r="I1801">
        <v>1</v>
      </c>
    </row>
    <row r="1802" spans="1:9">
      <c r="A1802">
        <v>2162558</v>
      </c>
      <c r="B1802" t="s">
        <v>9</v>
      </c>
      <c r="C1802" t="str">
        <f t="shared" si="110"/>
        <v>06644</v>
      </c>
      <c r="D1802" t="str">
        <f>""</f>
        <v/>
      </c>
      <c r="E1802">
        <v>2163371</v>
      </c>
      <c r="F1802" t="s">
        <v>9</v>
      </c>
      <c r="G1802" t="str">
        <f>"08005"</f>
        <v>08005</v>
      </c>
      <c r="H1802" t="str">
        <f>""</f>
        <v/>
      </c>
      <c r="I1802">
        <v>1</v>
      </c>
    </row>
    <row r="1803" spans="1:9">
      <c r="A1803">
        <v>2162558</v>
      </c>
      <c r="B1803" t="s">
        <v>9</v>
      </c>
      <c r="C1803" t="str">
        <f t="shared" si="110"/>
        <v>06644</v>
      </c>
      <c r="D1803" t="str">
        <f>""</f>
        <v/>
      </c>
      <c r="E1803">
        <v>2163375</v>
      </c>
      <c r="F1803" t="s">
        <v>9</v>
      </c>
      <c r="G1803" t="str">
        <f>"08009"</f>
        <v>08009</v>
      </c>
      <c r="H1803" t="str">
        <f>""</f>
        <v/>
      </c>
      <c r="I1803">
        <v>1</v>
      </c>
    </row>
    <row r="1804" spans="1:9">
      <c r="A1804">
        <v>2162558</v>
      </c>
      <c r="B1804" t="s">
        <v>9</v>
      </c>
      <c r="C1804" t="str">
        <f t="shared" si="110"/>
        <v>06644</v>
      </c>
      <c r="D1804" t="str">
        <f>""</f>
        <v/>
      </c>
      <c r="E1804">
        <v>2163376</v>
      </c>
      <c r="F1804" t="s">
        <v>9</v>
      </c>
      <c r="G1804" t="str">
        <f>"08010"</f>
        <v>08010</v>
      </c>
      <c r="H1804" t="str">
        <f>""</f>
        <v/>
      </c>
      <c r="I1804">
        <v>1</v>
      </c>
    </row>
    <row r="1805" spans="1:9">
      <c r="A1805">
        <v>2162558</v>
      </c>
      <c r="B1805" t="s">
        <v>9</v>
      </c>
      <c r="C1805" t="str">
        <f t="shared" si="110"/>
        <v>06644</v>
      </c>
      <c r="D1805" t="str">
        <f>""</f>
        <v/>
      </c>
      <c r="E1805">
        <v>2163377</v>
      </c>
      <c r="F1805" t="s">
        <v>9</v>
      </c>
      <c r="G1805" t="str">
        <f>"08011"</f>
        <v>08011</v>
      </c>
      <c r="H1805" t="str">
        <f>""</f>
        <v/>
      </c>
      <c r="I1805">
        <v>1</v>
      </c>
    </row>
    <row r="1806" spans="1:9">
      <c r="A1806">
        <v>2162558</v>
      </c>
      <c r="B1806" t="s">
        <v>9</v>
      </c>
      <c r="C1806" t="str">
        <f t="shared" si="110"/>
        <v>06644</v>
      </c>
      <c r="D1806" t="str">
        <f>""</f>
        <v/>
      </c>
      <c r="E1806">
        <v>2163681</v>
      </c>
      <c r="F1806" t="s">
        <v>9</v>
      </c>
      <c r="G1806" t="str">
        <f>"08488"</f>
        <v>08488</v>
      </c>
      <c r="H1806" t="str">
        <f>""</f>
        <v/>
      </c>
      <c r="I1806">
        <v>1</v>
      </c>
    </row>
    <row r="1807" spans="1:9">
      <c r="A1807">
        <v>2162560</v>
      </c>
      <c r="B1807" t="s">
        <v>9</v>
      </c>
      <c r="C1807" t="str">
        <f>"06647"</f>
        <v>06647</v>
      </c>
      <c r="D1807" t="str">
        <f>""</f>
        <v/>
      </c>
      <c r="E1807">
        <v>2162559</v>
      </c>
      <c r="F1807" t="s">
        <v>9</v>
      </c>
      <c r="G1807" t="str">
        <f>"06645"</f>
        <v>06645</v>
      </c>
      <c r="H1807" t="str">
        <f>""</f>
        <v/>
      </c>
      <c r="I1807">
        <v>4</v>
      </c>
    </row>
    <row r="1808" spans="1:9">
      <c r="A1808">
        <v>2162560</v>
      </c>
      <c r="B1808" t="s">
        <v>9</v>
      </c>
      <c r="C1808" t="str">
        <f>"06647"</f>
        <v>06647</v>
      </c>
      <c r="D1808" t="str">
        <f>""</f>
        <v/>
      </c>
      <c r="E1808">
        <v>2163979</v>
      </c>
      <c r="F1808" t="s">
        <v>9</v>
      </c>
      <c r="G1808" t="str">
        <f>"08916"</f>
        <v>08916</v>
      </c>
      <c r="H1808" t="str">
        <f>""</f>
        <v/>
      </c>
      <c r="I1808">
        <v>4</v>
      </c>
    </row>
    <row r="1809" spans="1:9">
      <c r="A1809">
        <v>2162563</v>
      </c>
      <c r="B1809" t="s">
        <v>9</v>
      </c>
      <c r="C1809" t="str">
        <f>"06652"</f>
        <v>06652</v>
      </c>
      <c r="D1809" t="str">
        <f>""</f>
        <v/>
      </c>
      <c r="E1809">
        <v>2162559</v>
      </c>
      <c r="F1809" t="s">
        <v>9</v>
      </c>
      <c r="G1809" t="str">
        <f>"06645"</f>
        <v>06645</v>
      </c>
      <c r="H1809" t="str">
        <f>""</f>
        <v/>
      </c>
      <c r="I1809">
        <v>4</v>
      </c>
    </row>
    <row r="1810" spans="1:9">
      <c r="A1810">
        <v>2162563</v>
      </c>
      <c r="B1810" t="s">
        <v>9</v>
      </c>
      <c r="C1810" t="str">
        <f>"06652"</f>
        <v>06652</v>
      </c>
      <c r="D1810" t="str">
        <f>""</f>
        <v/>
      </c>
      <c r="E1810">
        <v>2163985</v>
      </c>
      <c r="F1810" t="s">
        <v>9</v>
      </c>
      <c r="G1810" t="str">
        <f>"08928"</f>
        <v>08928</v>
      </c>
      <c r="H1810" t="str">
        <f>""</f>
        <v/>
      </c>
      <c r="I1810">
        <v>4</v>
      </c>
    </row>
    <row r="1811" spans="1:9">
      <c r="A1811">
        <v>2162564</v>
      </c>
      <c r="B1811" t="s">
        <v>9</v>
      </c>
      <c r="C1811" t="str">
        <f>"06653"</f>
        <v>06653</v>
      </c>
      <c r="D1811" t="str">
        <f>""</f>
        <v/>
      </c>
      <c r="E1811">
        <v>2162559</v>
      </c>
      <c r="F1811" t="s">
        <v>9</v>
      </c>
      <c r="G1811" t="str">
        <f>"06645"</f>
        <v>06645</v>
      </c>
      <c r="H1811" t="str">
        <f>""</f>
        <v/>
      </c>
      <c r="I1811">
        <v>5</v>
      </c>
    </row>
    <row r="1812" spans="1:9">
      <c r="A1812">
        <v>2162564</v>
      </c>
      <c r="B1812" t="s">
        <v>9</v>
      </c>
      <c r="C1812" t="str">
        <f>"06653"</f>
        <v>06653</v>
      </c>
      <c r="D1812" t="str">
        <f>""</f>
        <v/>
      </c>
      <c r="E1812">
        <v>2163985</v>
      </c>
      <c r="F1812" t="s">
        <v>9</v>
      </c>
      <c r="G1812" t="str">
        <f>"08928"</f>
        <v>08928</v>
      </c>
      <c r="H1812" t="str">
        <f>""</f>
        <v/>
      </c>
      <c r="I1812">
        <v>5</v>
      </c>
    </row>
    <row r="1813" spans="1:9">
      <c r="A1813">
        <v>2162565</v>
      </c>
      <c r="B1813" t="s">
        <v>9</v>
      </c>
      <c r="C1813" t="str">
        <f t="shared" ref="C1813:C1822" si="111">"06654"</f>
        <v>06654</v>
      </c>
      <c r="D1813" t="str">
        <f>""</f>
        <v/>
      </c>
      <c r="E1813">
        <v>2159112</v>
      </c>
      <c r="F1813" t="s">
        <v>9</v>
      </c>
      <c r="G1813" t="str">
        <f>"01031"</f>
        <v>01031</v>
      </c>
      <c r="H1813" t="str">
        <f>""</f>
        <v/>
      </c>
      <c r="I1813">
        <v>2</v>
      </c>
    </row>
    <row r="1814" spans="1:9">
      <c r="A1814">
        <v>2162565</v>
      </c>
      <c r="B1814" t="s">
        <v>9</v>
      </c>
      <c r="C1814" t="str">
        <f t="shared" si="111"/>
        <v>06654</v>
      </c>
      <c r="D1814" t="str">
        <f>""</f>
        <v/>
      </c>
      <c r="E1814">
        <v>2159150</v>
      </c>
      <c r="F1814" t="s">
        <v>9</v>
      </c>
      <c r="G1814" t="str">
        <f>"01075"</f>
        <v>01075</v>
      </c>
      <c r="H1814" t="str">
        <f>""</f>
        <v/>
      </c>
      <c r="I1814">
        <v>2</v>
      </c>
    </row>
    <row r="1815" spans="1:9">
      <c r="A1815">
        <v>2162565</v>
      </c>
      <c r="B1815" t="s">
        <v>9</v>
      </c>
      <c r="C1815" t="str">
        <f t="shared" si="111"/>
        <v>06654</v>
      </c>
      <c r="D1815" t="str">
        <f>""</f>
        <v/>
      </c>
      <c r="E1815">
        <v>2159811</v>
      </c>
      <c r="F1815" t="s">
        <v>9</v>
      </c>
      <c r="G1815" t="str">
        <f>"01965"</f>
        <v>01965</v>
      </c>
      <c r="H1815" t="str">
        <f>""</f>
        <v/>
      </c>
      <c r="I1815">
        <v>2</v>
      </c>
    </row>
    <row r="1816" spans="1:9">
      <c r="A1816">
        <v>2162565</v>
      </c>
      <c r="B1816" t="s">
        <v>9</v>
      </c>
      <c r="C1816" t="str">
        <f t="shared" si="111"/>
        <v>06654</v>
      </c>
      <c r="D1816" t="str">
        <f>""</f>
        <v/>
      </c>
      <c r="E1816">
        <v>2162507</v>
      </c>
      <c r="F1816" t="s">
        <v>9</v>
      </c>
      <c r="G1816" t="str">
        <f>"06559"</f>
        <v>06559</v>
      </c>
      <c r="H1816" t="str">
        <f>""</f>
        <v/>
      </c>
      <c r="I1816">
        <v>1</v>
      </c>
    </row>
    <row r="1817" spans="1:9">
      <c r="A1817">
        <v>2162565</v>
      </c>
      <c r="B1817" t="s">
        <v>9</v>
      </c>
      <c r="C1817" t="str">
        <f t="shared" si="111"/>
        <v>06654</v>
      </c>
      <c r="D1817" t="str">
        <f>""</f>
        <v/>
      </c>
      <c r="E1817">
        <v>2162508</v>
      </c>
      <c r="F1817" t="s">
        <v>9</v>
      </c>
      <c r="G1817" t="str">
        <f>"06561"</f>
        <v>06561</v>
      </c>
      <c r="H1817" t="str">
        <f>""</f>
        <v/>
      </c>
      <c r="I1817">
        <v>1</v>
      </c>
    </row>
    <row r="1818" spans="1:9">
      <c r="A1818">
        <v>2162565</v>
      </c>
      <c r="B1818" t="s">
        <v>9</v>
      </c>
      <c r="C1818" t="str">
        <f t="shared" si="111"/>
        <v>06654</v>
      </c>
      <c r="D1818" t="str">
        <f>""</f>
        <v/>
      </c>
      <c r="E1818">
        <v>2162550</v>
      </c>
      <c r="F1818" t="s">
        <v>9</v>
      </c>
      <c r="G1818" t="str">
        <f>"06634"</f>
        <v>06634</v>
      </c>
      <c r="H1818" t="str">
        <f>""</f>
        <v/>
      </c>
      <c r="I1818">
        <v>1</v>
      </c>
    </row>
    <row r="1819" spans="1:9">
      <c r="A1819">
        <v>2162565</v>
      </c>
      <c r="B1819" t="s">
        <v>9</v>
      </c>
      <c r="C1819" t="str">
        <f t="shared" si="111"/>
        <v>06654</v>
      </c>
      <c r="D1819" t="str">
        <f>""</f>
        <v/>
      </c>
      <c r="E1819">
        <v>2162715</v>
      </c>
      <c r="F1819" t="s">
        <v>9</v>
      </c>
      <c r="G1819" t="str">
        <f>"06883"</f>
        <v>06883</v>
      </c>
      <c r="H1819" t="str">
        <f>""</f>
        <v/>
      </c>
      <c r="I1819">
        <v>1</v>
      </c>
    </row>
    <row r="1820" spans="1:9">
      <c r="A1820">
        <v>2162565</v>
      </c>
      <c r="B1820" t="s">
        <v>9</v>
      </c>
      <c r="C1820" t="str">
        <f t="shared" si="111"/>
        <v>06654</v>
      </c>
      <c r="D1820" t="str">
        <f>""</f>
        <v/>
      </c>
      <c r="E1820">
        <v>2162716</v>
      </c>
      <c r="F1820" t="s">
        <v>9</v>
      </c>
      <c r="G1820" t="str">
        <f>"06884"</f>
        <v>06884</v>
      </c>
      <c r="H1820" t="str">
        <f>""</f>
        <v/>
      </c>
      <c r="I1820">
        <v>3</v>
      </c>
    </row>
    <row r="1821" spans="1:9">
      <c r="A1821">
        <v>2162565</v>
      </c>
      <c r="B1821" t="s">
        <v>9</v>
      </c>
      <c r="C1821" t="str">
        <f t="shared" si="111"/>
        <v>06654</v>
      </c>
      <c r="D1821" t="str">
        <f>""</f>
        <v/>
      </c>
      <c r="E1821">
        <v>2162717</v>
      </c>
      <c r="F1821" t="s">
        <v>9</v>
      </c>
      <c r="G1821" t="str">
        <f>"06885"</f>
        <v>06885</v>
      </c>
      <c r="H1821" t="str">
        <f>""</f>
        <v/>
      </c>
      <c r="I1821">
        <v>3</v>
      </c>
    </row>
    <row r="1822" spans="1:9">
      <c r="A1822">
        <v>2162565</v>
      </c>
      <c r="B1822" t="s">
        <v>9</v>
      </c>
      <c r="C1822" t="str">
        <f t="shared" si="111"/>
        <v>06654</v>
      </c>
      <c r="D1822" t="str">
        <f>""</f>
        <v/>
      </c>
      <c r="E1822">
        <v>2162718</v>
      </c>
      <c r="F1822" t="s">
        <v>9</v>
      </c>
      <c r="G1822" t="str">
        <f>"06886"</f>
        <v>06886</v>
      </c>
      <c r="H1822" t="str">
        <f>""</f>
        <v/>
      </c>
      <c r="I1822">
        <v>3</v>
      </c>
    </row>
    <row r="1823" spans="1:9">
      <c r="A1823">
        <v>2162567</v>
      </c>
      <c r="B1823" t="s">
        <v>9</v>
      </c>
      <c r="C1823" t="str">
        <f>"06656"</f>
        <v>06656</v>
      </c>
      <c r="D1823" t="str">
        <f>""</f>
        <v/>
      </c>
      <c r="E1823">
        <v>2162559</v>
      </c>
      <c r="F1823" t="s">
        <v>9</v>
      </c>
      <c r="G1823" t="str">
        <f>"06645"</f>
        <v>06645</v>
      </c>
      <c r="H1823" t="str">
        <f>""</f>
        <v/>
      </c>
      <c r="I1823">
        <v>6</v>
      </c>
    </row>
    <row r="1824" spans="1:9">
      <c r="A1824">
        <v>2162567</v>
      </c>
      <c r="B1824" t="s">
        <v>9</v>
      </c>
      <c r="C1824" t="str">
        <f>"06656"</f>
        <v>06656</v>
      </c>
      <c r="D1824" t="str">
        <f>""</f>
        <v/>
      </c>
      <c r="E1824">
        <v>2163985</v>
      </c>
      <c r="F1824" t="s">
        <v>9</v>
      </c>
      <c r="G1824" t="str">
        <f>"08928"</f>
        <v>08928</v>
      </c>
      <c r="H1824" t="str">
        <f>""</f>
        <v/>
      </c>
      <c r="I1824">
        <v>6</v>
      </c>
    </row>
    <row r="1825" spans="1:9">
      <c r="A1825">
        <v>2162571</v>
      </c>
      <c r="B1825" t="s">
        <v>9</v>
      </c>
      <c r="C1825" t="str">
        <f>"06660"</f>
        <v>06660</v>
      </c>
      <c r="D1825" t="str">
        <f>""</f>
        <v/>
      </c>
      <c r="E1825">
        <v>2162573</v>
      </c>
      <c r="F1825" t="s">
        <v>9</v>
      </c>
      <c r="G1825" t="str">
        <f>"06662"</f>
        <v>06662</v>
      </c>
      <c r="H1825" t="str">
        <f>""</f>
        <v/>
      </c>
      <c r="I1825">
        <v>2</v>
      </c>
    </row>
    <row r="1826" spans="1:9">
      <c r="A1826">
        <v>2162572</v>
      </c>
      <c r="B1826" t="s">
        <v>9</v>
      </c>
      <c r="C1826" t="str">
        <f>"06661"</f>
        <v>06661</v>
      </c>
      <c r="D1826" t="str">
        <f>""</f>
        <v/>
      </c>
      <c r="E1826">
        <v>2162574</v>
      </c>
      <c r="F1826" t="s">
        <v>9</v>
      </c>
      <c r="G1826" t="str">
        <f>"06663"</f>
        <v>06663</v>
      </c>
      <c r="H1826" t="str">
        <f>""</f>
        <v/>
      </c>
      <c r="I1826">
        <v>2</v>
      </c>
    </row>
    <row r="1827" spans="1:9">
      <c r="A1827">
        <v>2162582</v>
      </c>
      <c r="B1827" t="s">
        <v>9</v>
      </c>
      <c r="C1827" t="str">
        <f>"06676"</f>
        <v>06676</v>
      </c>
      <c r="D1827" t="str">
        <f>""</f>
        <v/>
      </c>
      <c r="E1827">
        <v>2162578</v>
      </c>
      <c r="F1827" t="s">
        <v>9</v>
      </c>
      <c r="G1827" t="str">
        <f>"06668"</f>
        <v>06668</v>
      </c>
      <c r="H1827" t="str">
        <f>""</f>
        <v/>
      </c>
      <c r="I1827">
        <v>2</v>
      </c>
    </row>
    <row r="1828" spans="1:9">
      <c r="A1828">
        <v>2162582</v>
      </c>
      <c r="B1828" t="s">
        <v>9</v>
      </c>
      <c r="C1828" t="str">
        <f>"06676"</f>
        <v>06676</v>
      </c>
      <c r="D1828" t="str">
        <f>""</f>
        <v/>
      </c>
      <c r="E1828">
        <v>2162580</v>
      </c>
      <c r="F1828" t="s">
        <v>9</v>
      </c>
      <c r="G1828" t="str">
        <f>"06673"</f>
        <v>06673</v>
      </c>
      <c r="H1828" t="str">
        <f>""</f>
        <v/>
      </c>
      <c r="I1828">
        <v>2</v>
      </c>
    </row>
    <row r="1829" spans="1:9">
      <c r="A1829">
        <v>2162582</v>
      </c>
      <c r="B1829" t="s">
        <v>9</v>
      </c>
      <c r="C1829" t="str">
        <f>"06676"</f>
        <v>06676</v>
      </c>
      <c r="D1829" t="str">
        <f>""</f>
        <v/>
      </c>
      <c r="E1829">
        <v>2162581</v>
      </c>
      <c r="F1829" t="s">
        <v>9</v>
      </c>
      <c r="G1829" t="str">
        <f>"06674"</f>
        <v>06674</v>
      </c>
      <c r="H1829" t="str">
        <f>""</f>
        <v/>
      </c>
      <c r="I1829">
        <v>2</v>
      </c>
    </row>
    <row r="1830" spans="1:9">
      <c r="A1830">
        <v>2162593</v>
      </c>
      <c r="B1830" t="s">
        <v>9</v>
      </c>
      <c r="C1830" t="str">
        <f t="shared" ref="C1830:C1839" si="112">"06694"</f>
        <v>06694</v>
      </c>
      <c r="D1830" t="str">
        <f>""</f>
        <v/>
      </c>
      <c r="E1830">
        <v>2159538</v>
      </c>
      <c r="F1830" t="s">
        <v>9</v>
      </c>
      <c r="G1830" t="str">
        <f>"01563"</f>
        <v>01563</v>
      </c>
      <c r="H1830" t="str">
        <f>""</f>
        <v/>
      </c>
      <c r="I1830">
        <v>2</v>
      </c>
    </row>
    <row r="1831" spans="1:9">
      <c r="A1831">
        <v>2162593</v>
      </c>
      <c r="B1831" t="s">
        <v>9</v>
      </c>
      <c r="C1831" t="str">
        <f t="shared" si="112"/>
        <v>06694</v>
      </c>
      <c r="D1831" t="str">
        <f>""</f>
        <v/>
      </c>
      <c r="E1831">
        <v>2160636</v>
      </c>
      <c r="F1831" t="s">
        <v>9</v>
      </c>
      <c r="G1831" t="str">
        <f>"03329"</f>
        <v>03329</v>
      </c>
      <c r="H1831" t="str">
        <f>""</f>
        <v/>
      </c>
      <c r="I1831">
        <v>4</v>
      </c>
    </row>
    <row r="1832" spans="1:9">
      <c r="A1832">
        <v>2162593</v>
      </c>
      <c r="B1832" t="s">
        <v>9</v>
      </c>
      <c r="C1832" t="str">
        <f t="shared" si="112"/>
        <v>06694</v>
      </c>
      <c r="D1832" t="str">
        <f>""</f>
        <v/>
      </c>
      <c r="E1832">
        <v>2161467</v>
      </c>
      <c r="F1832" t="s">
        <v>9</v>
      </c>
      <c r="G1832" t="str">
        <f>"04766"</f>
        <v>04766</v>
      </c>
      <c r="H1832" t="str">
        <f>""</f>
        <v/>
      </c>
      <c r="I1832">
        <v>2</v>
      </c>
    </row>
    <row r="1833" spans="1:9">
      <c r="A1833">
        <v>2162593</v>
      </c>
      <c r="B1833" t="s">
        <v>9</v>
      </c>
      <c r="C1833" t="str">
        <f t="shared" si="112"/>
        <v>06694</v>
      </c>
      <c r="D1833" t="str">
        <f>""</f>
        <v/>
      </c>
      <c r="E1833">
        <v>2162228</v>
      </c>
      <c r="F1833" t="s">
        <v>9</v>
      </c>
      <c r="G1833" t="str">
        <f>"06063"</f>
        <v>06063</v>
      </c>
      <c r="H1833" t="str">
        <f>""</f>
        <v/>
      </c>
      <c r="I1833">
        <v>2</v>
      </c>
    </row>
    <row r="1834" spans="1:9">
      <c r="A1834">
        <v>2162593</v>
      </c>
      <c r="B1834" t="s">
        <v>9</v>
      </c>
      <c r="C1834" t="str">
        <f t="shared" si="112"/>
        <v>06694</v>
      </c>
      <c r="D1834" t="str">
        <f>""</f>
        <v/>
      </c>
      <c r="E1834">
        <v>2162229</v>
      </c>
      <c r="F1834" t="s">
        <v>9</v>
      </c>
      <c r="G1834" t="str">
        <f>"06064"</f>
        <v>06064</v>
      </c>
      <c r="H1834" t="str">
        <f>""</f>
        <v/>
      </c>
      <c r="I1834">
        <v>4</v>
      </c>
    </row>
    <row r="1835" spans="1:9">
      <c r="A1835">
        <v>2162593</v>
      </c>
      <c r="B1835" t="s">
        <v>9</v>
      </c>
      <c r="C1835" t="str">
        <f t="shared" si="112"/>
        <v>06694</v>
      </c>
      <c r="D1835" t="str">
        <f>""</f>
        <v/>
      </c>
      <c r="E1835">
        <v>2162231</v>
      </c>
      <c r="F1835" t="s">
        <v>9</v>
      </c>
      <c r="G1835" t="str">
        <f>"06066"</f>
        <v>06066</v>
      </c>
      <c r="H1835" t="str">
        <f>""</f>
        <v/>
      </c>
      <c r="I1835">
        <v>2</v>
      </c>
    </row>
    <row r="1836" spans="1:9">
      <c r="A1836">
        <v>2162593</v>
      </c>
      <c r="B1836" t="s">
        <v>9</v>
      </c>
      <c r="C1836" t="str">
        <f t="shared" si="112"/>
        <v>06694</v>
      </c>
      <c r="D1836" t="str">
        <f>""</f>
        <v/>
      </c>
      <c r="E1836">
        <v>2162232</v>
      </c>
      <c r="F1836" t="s">
        <v>9</v>
      </c>
      <c r="G1836" t="str">
        <f>"06067"</f>
        <v>06067</v>
      </c>
      <c r="H1836" t="str">
        <f>""</f>
        <v/>
      </c>
      <c r="I1836">
        <v>2</v>
      </c>
    </row>
    <row r="1837" spans="1:9">
      <c r="A1837">
        <v>2162593</v>
      </c>
      <c r="B1837" t="s">
        <v>9</v>
      </c>
      <c r="C1837" t="str">
        <f t="shared" si="112"/>
        <v>06694</v>
      </c>
      <c r="D1837" t="str">
        <f>""</f>
        <v/>
      </c>
      <c r="E1837">
        <v>2162233</v>
      </c>
      <c r="F1837" t="s">
        <v>9</v>
      </c>
      <c r="G1837" t="str">
        <f>"06068"</f>
        <v>06068</v>
      </c>
      <c r="H1837" t="str">
        <f>""</f>
        <v/>
      </c>
      <c r="I1837">
        <v>2</v>
      </c>
    </row>
    <row r="1838" spans="1:9">
      <c r="A1838">
        <v>2162593</v>
      </c>
      <c r="B1838" t="s">
        <v>9</v>
      </c>
      <c r="C1838" t="str">
        <f t="shared" si="112"/>
        <v>06694</v>
      </c>
      <c r="D1838" t="str">
        <f>""</f>
        <v/>
      </c>
      <c r="E1838">
        <v>2162234</v>
      </c>
      <c r="F1838" t="s">
        <v>9</v>
      </c>
      <c r="G1838" t="str">
        <f>"06069"</f>
        <v>06069</v>
      </c>
      <c r="H1838" t="str">
        <f>""</f>
        <v/>
      </c>
      <c r="I1838">
        <v>4</v>
      </c>
    </row>
    <row r="1839" spans="1:9">
      <c r="A1839">
        <v>2162593</v>
      </c>
      <c r="B1839" t="s">
        <v>9</v>
      </c>
      <c r="C1839" t="str">
        <f t="shared" si="112"/>
        <v>06694</v>
      </c>
      <c r="D1839" t="str">
        <f>""</f>
        <v/>
      </c>
      <c r="E1839">
        <v>2162603</v>
      </c>
      <c r="F1839" t="s">
        <v>9</v>
      </c>
      <c r="G1839" t="str">
        <f>"06713"</f>
        <v>06713</v>
      </c>
      <c r="H1839" t="str">
        <f>""</f>
        <v/>
      </c>
      <c r="I1839">
        <v>2</v>
      </c>
    </row>
    <row r="1840" spans="1:9">
      <c r="A1840">
        <v>2162594</v>
      </c>
      <c r="B1840" t="s">
        <v>9</v>
      </c>
      <c r="C1840" t="str">
        <f t="shared" ref="C1840:C1845" si="113">"06695"</f>
        <v>06695</v>
      </c>
      <c r="D1840" t="str">
        <f>""</f>
        <v/>
      </c>
      <c r="E1840">
        <v>2159640</v>
      </c>
      <c r="F1840" t="s">
        <v>9</v>
      </c>
      <c r="G1840" t="str">
        <f>"01697"</f>
        <v>01697</v>
      </c>
      <c r="H1840" t="str">
        <f>""</f>
        <v/>
      </c>
      <c r="I1840">
        <v>4</v>
      </c>
    </row>
    <row r="1841" spans="1:9">
      <c r="A1841">
        <v>2162594</v>
      </c>
      <c r="B1841" t="s">
        <v>9</v>
      </c>
      <c r="C1841" t="str">
        <f t="shared" si="113"/>
        <v>06695</v>
      </c>
      <c r="D1841" t="str">
        <f>""</f>
        <v/>
      </c>
      <c r="E1841">
        <v>2161992</v>
      </c>
      <c r="F1841" t="s">
        <v>9</v>
      </c>
      <c r="G1841" t="str">
        <f>"05657"</f>
        <v>05657</v>
      </c>
      <c r="H1841" t="str">
        <f>""</f>
        <v/>
      </c>
      <c r="I1841">
        <v>4</v>
      </c>
    </row>
    <row r="1842" spans="1:9">
      <c r="A1842">
        <v>2162594</v>
      </c>
      <c r="B1842" t="s">
        <v>9</v>
      </c>
      <c r="C1842" t="str">
        <f t="shared" si="113"/>
        <v>06695</v>
      </c>
      <c r="D1842" t="str">
        <f>""</f>
        <v/>
      </c>
      <c r="E1842">
        <v>2162604</v>
      </c>
      <c r="F1842" t="s">
        <v>9</v>
      </c>
      <c r="G1842" t="str">
        <f>"06714"</f>
        <v>06714</v>
      </c>
      <c r="H1842" t="str">
        <f>""</f>
        <v/>
      </c>
      <c r="I1842">
        <v>2</v>
      </c>
    </row>
    <row r="1843" spans="1:9">
      <c r="A1843">
        <v>2162594</v>
      </c>
      <c r="B1843" t="s">
        <v>9</v>
      </c>
      <c r="C1843" t="str">
        <f t="shared" si="113"/>
        <v>06695</v>
      </c>
      <c r="D1843" t="str">
        <f>""</f>
        <v/>
      </c>
      <c r="E1843">
        <v>2162613</v>
      </c>
      <c r="F1843" t="s">
        <v>9</v>
      </c>
      <c r="G1843" t="str">
        <f>"06726"</f>
        <v>06726</v>
      </c>
      <c r="H1843" t="str">
        <f>""</f>
        <v/>
      </c>
      <c r="I1843">
        <v>2</v>
      </c>
    </row>
    <row r="1844" spans="1:9">
      <c r="A1844">
        <v>2162594</v>
      </c>
      <c r="B1844" t="s">
        <v>9</v>
      </c>
      <c r="C1844" t="str">
        <f t="shared" si="113"/>
        <v>06695</v>
      </c>
      <c r="D1844" t="str">
        <f>""</f>
        <v/>
      </c>
      <c r="E1844">
        <v>2162692</v>
      </c>
      <c r="F1844" t="s">
        <v>9</v>
      </c>
      <c r="G1844" t="str">
        <f>"06858"</f>
        <v>06858</v>
      </c>
      <c r="H1844" t="str">
        <f>""</f>
        <v/>
      </c>
      <c r="I1844">
        <v>4</v>
      </c>
    </row>
    <row r="1845" spans="1:9">
      <c r="A1845">
        <v>2162594</v>
      </c>
      <c r="B1845" t="s">
        <v>9</v>
      </c>
      <c r="C1845" t="str">
        <f t="shared" si="113"/>
        <v>06695</v>
      </c>
      <c r="D1845" t="str">
        <f>""</f>
        <v/>
      </c>
      <c r="E1845">
        <v>2162693</v>
      </c>
      <c r="F1845" t="s">
        <v>9</v>
      </c>
      <c r="G1845" t="str">
        <f>"06859"</f>
        <v>06859</v>
      </c>
      <c r="H1845" t="str">
        <f>""</f>
        <v/>
      </c>
      <c r="I1845">
        <v>4</v>
      </c>
    </row>
    <row r="1846" spans="1:9">
      <c r="A1846">
        <v>2162595</v>
      </c>
      <c r="B1846" t="s">
        <v>9</v>
      </c>
      <c r="C1846" t="str">
        <f t="shared" ref="C1846:C1855" si="114">"06696"</f>
        <v>06696</v>
      </c>
      <c r="D1846" t="str">
        <f>""</f>
        <v/>
      </c>
      <c r="E1846">
        <v>2161461</v>
      </c>
      <c r="F1846" t="s">
        <v>9</v>
      </c>
      <c r="G1846" t="str">
        <f>"04759"</f>
        <v>04759</v>
      </c>
      <c r="H1846" t="str">
        <f>""</f>
        <v/>
      </c>
      <c r="I1846">
        <v>4</v>
      </c>
    </row>
    <row r="1847" spans="1:9">
      <c r="A1847">
        <v>2162595</v>
      </c>
      <c r="B1847" t="s">
        <v>9</v>
      </c>
      <c r="C1847" t="str">
        <f t="shared" si="114"/>
        <v>06696</v>
      </c>
      <c r="D1847" t="str">
        <f>""</f>
        <v/>
      </c>
      <c r="E1847">
        <v>2161462</v>
      </c>
      <c r="F1847" t="s">
        <v>9</v>
      </c>
      <c r="G1847" t="str">
        <f>"04760"</f>
        <v>04760</v>
      </c>
      <c r="H1847" t="str">
        <f>""</f>
        <v/>
      </c>
      <c r="I1847">
        <v>2</v>
      </c>
    </row>
    <row r="1848" spans="1:9">
      <c r="A1848">
        <v>2162595</v>
      </c>
      <c r="B1848" t="s">
        <v>9</v>
      </c>
      <c r="C1848" t="str">
        <f t="shared" si="114"/>
        <v>06696</v>
      </c>
      <c r="D1848" t="str">
        <f>""</f>
        <v/>
      </c>
      <c r="E1848">
        <v>2161463</v>
      </c>
      <c r="F1848" t="s">
        <v>9</v>
      </c>
      <c r="G1848" t="str">
        <f>"04762"</f>
        <v>04762</v>
      </c>
      <c r="H1848" t="str">
        <f>""</f>
        <v/>
      </c>
      <c r="I1848">
        <v>2</v>
      </c>
    </row>
    <row r="1849" spans="1:9">
      <c r="A1849">
        <v>2162595</v>
      </c>
      <c r="B1849" t="s">
        <v>9</v>
      </c>
      <c r="C1849" t="str">
        <f t="shared" si="114"/>
        <v>06696</v>
      </c>
      <c r="D1849" t="str">
        <f>""</f>
        <v/>
      </c>
      <c r="E1849">
        <v>2161637</v>
      </c>
      <c r="F1849" t="s">
        <v>9</v>
      </c>
      <c r="G1849" t="str">
        <f>"05054"</f>
        <v>05054</v>
      </c>
      <c r="H1849" t="str">
        <f>""</f>
        <v/>
      </c>
      <c r="I1849">
        <v>4</v>
      </c>
    </row>
    <row r="1850" spans="1:9">
      <c r="A1850">
        <v>2162595</v>
      </c>
      <c r="B1850" t="s">
        <v>9</v>
      </c>
      <c r="C1850" t="str">
        <f t="shared" si="114"/>
        <v>06696</v>
      </c>
      <c r="D1850" t="str">
        <f>""</f>
        <v/>
      </c>
      <c r="E1850">
        <v>2161775</v>
      </c>
      <c r="F1850" t="s">
        <v>9</v>
      </c>
      <c r="G1850" t="str">
        <f>"05267"</f>
        <v>05267</v>
      </c>
      <c r="H1850" t="str">
        <f>""</f>
        <v/>
      </c>
      <c r="I1850">
        <v>2</v>
      </c>
    </row>
    <row r="1851" spans="1:9">
      <c r="A1851">
        <v>2162595</v>
      </c>
      <c r="B1851" t="s">
        <v>9</v>
      </c>
      <c r="C1851" t="str">
        <f t="shared" si="114"/>
        <v>06696</v>
      </c>
      <c r="D1851" t="str">
        <f>""</f>
        <v/>
      </c>
      <c r="E1851">
        <v>2162605</v>
      </c>
      <c r="F1851" t="s">
        <v>9</v>
      </c>
      <c r="G1851" t="str">
        <f>"06715"</f>
        <v>06715</v>
      </c>
      <c r="H1851" t="str">
        <f>""</f>
        <v/>
      </c>
      <c r="I1851">
        <v>2</v>
      </c>
    </row>
    <row r="1852" spans="1:9">
      <c r="A1852">
        <v>2162595</v>
      </c>
      <c r="B1852" t="s">
        <v>9</v>
      </c>
      <c r="C1852" t="str">
        <f t="shared" si="114"/>
        <v>06696</v>
      </c>
      <c r="D1852" t="str">
        <f>""</f>
        <v/>
      </c>
      <c r="E1852">
        <v>2162614</v>
      </c>
      <c r="F1852" t="s">
        <v>9</v>
      </c>
      <c r="G1852" t="str">
        <f>"06727"</f>
        <v>06727</v>
      </c>
      <c r="H1852" t="str">
        <f>""</f>
        <v/>
      </c>
      <c r="I1852">
        <v>4</v>
      </c>
    </row>
    <row r="1853" spans="1:9">
      <c r="A1853">
        <v>2162595</v>
      </c>
      <c r="B1853" t="s">
        <v>9</v>
      </c>
      <c r="C1853" t="str">
        <f t="shared" si="114"/>
        <v>06696</v>
      </c>
      <c r="D1853" t="str">
        <f>""</f>
        <v/>
      </c>
      <c r="E1853">
        <v>2162615</v>
      </c>
      <c r="F1853" t="s">
        <v>9</v>
      </c>
      <c r="G1853" t="str">
        <f>"06728"</f>
        <v>06728</v>
      </c>
      <c r="H1853" t="str">
        <f>""</f>
        <v/>
      </c>
      <c r="I1853">
        <v>2</v>
      </c>
    </row>
    <row r="1854" spans="1:9">
      <c r="A1854">
        <v>2162595</v>
      </c>
      <c r="B1854" t="s">
        <v>9</v>
      </c>
      <c r="C1854" t="str">
        <f t="shared" si="114"/>
        <v>06696</v>
      </c>
      <c r="D1854" t="str">
        <f>""</f>
        <v/>
      </c>
      <c r="E1854">
        <v>2162695</v>
      </c>
      <c r="F1854" t="s">
        <v>9</v>
      </c>
      <c r="G1854" t="str">
        <f>"06861"</f>
        <v>06861</v>
      </c>
      <c r="H1854" t="str">
        <f>""</f>
        <v/>
      </c>
      <c r="I1854">
        <v>2</v>
      </c>
    </row>
    <row r="1855" spans="1:9">
      <c r="A1855">
        <v>2162595</v>
      </c>
      <c r="B1855" t="s">
        <v>9</v>
      </c>
      <c r="C1855" t="str">
        <f t="shared" si="114"/>
        <v>06696</v>
      </c>
      <c r="D1855" t="str">
        <f>""</f>
        <v/>
      </c>
      <c r="E1855">
        <v>2162710</v>
      </c>
      <c r="F1855" t="s">
        <v>9</v>
      </c>
      <c r="G1855" t="str">
        <f>"06878"</f>
        <v>06878</v>
      </c>
      <c r="H1855" t="str">
        <f>""</f>
        <v/>
      </c>
      <c r="I1855">
        <v>2</v>
      </c>
    </row>
    <row r="1856" spans="1:9">
      <c r="A1856">
        <v>2162596</v>
      </c>
      <c r="B1856" t="s">
        <v>9</v>
      </c>
      <c r="C1856" t="str">
        <f t="shared" ref="C1856:C1865" si="115">"06697"</f>
        <v>06697</v>
      </c>
      <c r="D1856" t="str">
        <f>""</f>
        <v/>
      </c>
      <c r="E1856">
        <v>2161461</v>
      </c>
      <c r="F1856" t="s">
        <v>9</v>
      </c>
      <c r="G1856" t="str">
        <f>"04759"</f>
        <v>04759</v>
      </c>
      <c r="H1856" t="str">
        <f>""</f>
        <v/>
      </c>
      <c r="I1856">
        <v>4</v>
      </c>
    </row>
    <row r="1857" spans="1:9">
      <c r="A1857">
        <v>2162596</v>
      </c>
      <c r="B1857" t="s">
        <v>9</v>
      </c>
      <c r="C1857" t="str">
        <f t="shared" si="115"/>
        <v>06697</v>
      </c>
      <c r="D1857" t="str">
        <f>""</f>
        <v/>
      </c>
      <c r="E1857">
        <v>2161462</v>
      </c>
      <c r="F1857" t="s">
        <v>9</v>
      </c>
      <c r="G1857" t="str">
        <f>"04760"</f>
        <v>04760</v>
      </c>
      <c r="H1857" t="str">
        <f>""</f>
        <v/>
      </c>
      <c r="I1857">
        <v>2</v>
      </c>
    </row>
    <row r="1858" spans="1:9">
      <c r="A1858">
        <v>2162596</v>
      </c>
      <c r="B1858" t="s">
        <v>9</v>
      </c>
      <c r="C1858" t="str">
        <f t="shared" si="115"/>
        <v>06697</v>
      </c>
      <c r="D1858" t="str">
        <f>""</f>
        <v/>
      </c>
      <c r="E1858">
        <v>2161463</v>
      </c>
      <c r="F1858" t="s">
        <v>9</v>
      </c>
      <c r="G1858" t="str">
        <f>"04762"</f>
        <v>04762</v>
      </c>
      <c r="H1858" t="str">
        <f>""</f>
        <v/>
      </c>
      <c r="I1858">
        <v>2</v>
      </c>
    </row>
    <row r="1859" spans="1:9">
      <c r="A1859">
        <v>2162596</v>
      </c>
      <c r="B1859" t="s">
        <v>9</v>
      </c>
      <c r="C1859" t="str">
        <f t="shared" si="115"/>
        <v>06697</v>
      </c>
      <c r="D1859" t="str">
        <f>""</f>
        <v/>
      </c>
      <c r="E1859">
        <v>2161637</v>
      </c>
      <c r="F1859" t="s">
        <v>9</v>
      </c>
      <c r="G1859" t="str">
        <f>"05054"</f>
        <v>05054</v>
      </c>
      <c r="H1859" t="str">
        <f>""</f>
        <v/>
      </c>
      <c r="I1859">
        <v>2</v>
      </c>
    </row>
    <row r="1860" spans="1:9">
      <c r="A1860">
        <v>2162596</v>
      </c>
      <c r="B1860" t="s">
        <v>9</v>
      </c>
      <c r="C1860" t="str">
        <f t="shared" si="115"/>
        <v>06697</v>
      </c>
      <c r="D1860" t="str">
        <f>""</f>
        <v/>
      </c>
      <c r="E1860">
        <v>2161775</v>
      </c>
      <c r="F1860" t="s">
        <v>9</v>
      </c>
      <c r="G1860" t="str">
        <f>"05267"</f>
        <v>05267</v>
      </c>
      <c r="H1860" t="str">
        <f>""</f>
        <v/>
      </c>
      <c r="I1860">
        <v>2</v>
      </c>
    </row>
    <row r="1861" spans="1:9">
      <c r="A1861">
        <v>2162596</v>
      </c>
      <c r="B1861" t="s">
        <v>9</v>
      </c>
      <c r="C1861" t="str">
        <f t="shared" si="115"/>
        <v>06697</v>
      </c>
      <c r="D1861" t="str">
        <f>""</f>
        <v/>
      </c>
      <c r="E1861">
        <v>2162606</v>
      </c>
      <c r="F1861" t="s">
        <v>9</v>
      </c>
      <c r="G1861" t="str">
        <f>"06716"</f>
        <v>06716</v>
      </c>
      <c r="H1861" t="str">
        <f>""</f>
        <v/>
      </c>
      <c r="I1861">
        <v>2</v>
      </c>
    </row>
    <row r="1862" spans="1:9">
      <c r="A1862">
        <v>2162596</v>
      </c>
      <c r="B1862" t="s">
        <v>9</v>
      </c>
      <c r="C1862" t="str">
        <f t="shared" si="115"/>
        <v>06697</v>
      </c>
      <c r="D1862" t="str">
        <f>""</f>
        <v/>
      </c>
      <c r="E1862">
        <v>2162614</v>
      </c>
      <c r="F1862" t="s">
        <v>9</v>
      </c>
      <c r="G1862" t="str">
        <f>"06727"</f>
        <v>06727</v>
      </c>
      <c r="H1862" t="str">
        <f>""</f>
        <v/>
      </c>
      <c r="I1862">
        <v>4</v>
      </c>
    </row>
    <row r="1863" spans="1:9">
      <c r="A1863">
        <v>2162596</v>
      </c>
      <c r="B1863" t="s">
        <v>9</v>
      </c>
      <c r="C1863" t="str">
        <f t="shared" si="115"/>
        <v>06697</v>
      </c>
      <c r="D1863" t="str">
        <f>""</f>
        <v/>
      </c>
      <c r="E1863">
        <v>2162615</v>
      </c>
      <c r="F1863" t="s">
        <v>9</v>
      </c>
      <c r="G1863" t="str">
        <f>"06728"</f>
        <v>06728</v>
      </c>
      <c r="H1863" t="str">
        <f>""</f>
        <v/>
      </c>
      <c r="I1863">
        <v>2</v>
      </c>
    </row>
    <row r="1864" spans="1:9">
      <c r="A1864">
        <v>2162596</v>
      </c>
      <c r="B1864" t="s">
        <v>9</v>
      </c>
      <c r="C1864" t="str">
        <f t="shared" si="115"/>
        <v>06697</v>
      </c>
      <c r="D1864" t="str">
        <f>""</f>
        <v/>
      </c>
      <c r="E1864">
        <v>2162695</v>
      </c>
      <c r="F1864" t="s">
        <v>9</v>
      </c>
      <c r="G1864" t="str">
        <f>"06861"</f>
        <v>06861</v>
      </c>
      <c r="H1864" t="str">
        <f>""</f>
        <v/>
      </c>
      <c r="I1864">
        <v>2</v>
      </c>
    </row>
    <row r="1865" spans="1:9">
      <c r="A1865">
        <v>2162596</v>
      </c>
      <c r="B1865" t="s">
        <v>9</v>
      </c>
      <c r="C1865" t="str">
        <f t="shared" si="115"/>
        <v>06697</v>
      </c>
      <c r="D1865" t="str">
        <f>""</f>
        <v/>
      </c>
      <c r="E1865">
        <v>2162710</v>
      </c>
      <c r="F1865" t="s">
        <v>9</v>
      </c>
      <c r="G1865" t="str">
        <f>"06878"</f>
        <v>06878</v>
      </c>
      <c r="H1865" t="str">
        <f>""</f>
        <v/>
      </c>
      <c r="I1865">
        <v>2</v>
      </c>
    </row>
    <row r="1866" spans="1:9">
      <c r="A1866">
        <v>2162598</v>
      </c>
      <c r="B1866" t="s">
        <v>9</v>
      </c>
      <c r="C1866" t="str">
        <f t="shared" ref="C1866:C1877" si="116">"06700"</f>
        <v>06700</v>
      </c>
      <c r="D1866" t="str">
        <f>""</f>
        <v/>
      </c>
      <c r="E1866">
        <v>2159640</v>
      </c>
      <c r="F1866" t="s">
        <v>9</v>
      </c>
      <c r="G1866" t="str">
        <f>"01697"</f>
        <v>01697</v>
      </c>
      <c r="H1866" t="str">
        <f>""</f>
        <v/>
      </c>
      <c r="I1866">
        <v>2</v>
      </c>
    </row>
    <row r="1867" spans="1:9">
      <c r="A1867">
        <v>2162598</v>
      </c>
      <c r="B1867" t="s">
        <v>9</v>
      </c>
      <c r="C1867" t="str">
        <f t="shared" si="116"/>
        <v>06700</v>
      </c>
      <c r="D1867" t="str">
        <f>""</f>
        <v/>
      </c>
      <c r="E1867">
        <v>2160989</v>
      </c>
      <c r="F1867" t="s">
        <v>9</v>
      </c>
      <c r="G1867" t="str">
        <f>"03945"</f>
        <v>03945</v>
      </c>
      <c r="H1867" t="str">
        <f>""</f>
        <v/>
      </c>
      <c r="I1867">
        <v>4</v>
      </c>
    </row>
    <row r="1868" spans="1:9">
      <c r="A1868">
        <v>2162598</v>
      </c>
      <c r="B1868" t="s">
        <v>9</v>
      </c>
      <c r="C1868" t="str">
        <f t="shared" si="116"/>
        <v>06700</v>
      </c>
      <c r="D1868" t="str">
        <f>""</f>
        <v/>
      </c>
      <c r="E1868">
        <v>2161008</v>
      </c>
      <c r="F1868" t="s">
        <v>9</v>
      </c>
      <c r="G1868" t="str">
        <f>"03977"</f>
        <v>03977</v>
      </c>
      <c r="H1868" t="str">
        <f>""</f>
        <v/>
      </c>
      <c r="I1868">
        <v>2</v>
      </c>
    </row>
    <row r="1869" spans="1:9">
      <c r="A1869">
        <v>2162598</v>
      </c>
      <c r="B1869" t="s">
        <v>9</v>
      </c>
      <c r="C1869" t="str">
        <f t="shared" si="116"/>
        <v>06700</v>
      </c>
      <c r="D1869" t="str">
        <f>""</f>
        <v/>
      </c>
      <c r="E1869">
        <v>2161057</v>
      </c>
      <c r="F1869" t="s">
        <v>9</v>
      </c>
      <c r="G1869" t="str">
        <f>"04066"</f>
        <v>04066</v>
      </c>
      <c r="H1869" t="str">
        <f>""</f>
        <v/>
      </c>
      <c r="I1869">
        <v>4</v>
      </c>
    </row>
    <row r="1870" spans="1:9">
      <c r="A1870">
        <v>2162598</v>
      </c>
      <c r="B1870" t="s">
        <v>9</v>
      </c>
      <c r="C1870" t="str">
        <f t="shared" si="116"/>
        <v>06700</v>
      </c>
      <c r="D1870" t="str">
        <f>""</f>
        <v/>
      </c>
      <c r="E1870">
        <v>2161058</v>
      </c>
      <c r="F1870" t="s">
        <v>9</v>
      </c>
      <c r="G1870" t="str">
        <f>"04067"</f>
        <v>04067</v>
      </c>
      <c r="H1870" t="str">
        <f>""</f>
        <v/>
      </c>
      <c r="I1870">
        <v>2</v>
      </c>
    </row>
    <row r="1871" spans="1:9">
      <c r="A1871">
        <v>2162598</v>
      </c>
      <c r="B1871" t="s">
        <v>9</v>
      </c>
      <c r="C1871" t="str">
        <f t="shared" si="116"/>
        <v>06700</v>
      </c>
      <c r="D1871" t="str">
        <f>""</f>
        <v/>
      </c>
      <c r="E1871">
        <v>2161466</v>
      </c>
      <c r="F1871" t="s">
        <v>9</v>
      </c>
      <c r="G1871" t="str">
        <f>"04765"</f>
        <v>04765</v>
      </c>
      <c r="H1871" t="str">
        <f>""</f>
        <v/>
      </c>
      <c r="I1871">
        <v>4</v>
      </c>
    </row>
    <row r="1872" spans="1:9">
      <c r="A1872">
        <v>2162598</v>
      </c>
      <c r="B1872" t="s">
        <v>9</v>
      </c>
      <c r="C1872" t="str">
        <f t="shared" si="116"/>
        <v>06700</v>
      </c>
      <c r="D1872" t="str">
        <f>""</f>
        <v/>
      </c>
      <c r="E1872">
        <v>2161467</v>
      </c>
      <c r="F1872" t="s">
        <v>9</v>
      </c>
      <c r="G1872" t="str">
        <f>"04766"</f>
        <v>04766</v>
      </c>
      <c r="H1872" t="str">
        <f>""</f>
        <v/>
      </c>
      <c r="I1872">
        <v>2</v>
      </c>
    </row>
    <row r="1873" spans="1:9">
      <c r="A1873">
        <v>2162598</v>
      </c>
      <c r="B1873" t="s">
        <v>9</v>
      </c>
      <c r="C1873" t="str">
        <f t="shared" si="116"/>
        <v>06700</v>
      </c>
      <c r="D1873" t="str">
        <f>""</f>
        <v/>
      </c>
      <c r="E1873">
        <v>2161468</v>
      </c>
      <c r="F1873" t="s">
        <v>9</v>
      </c>
      <c r="G1873" t="str">
        <f>"04767"</f>
        <v>04767</v>
      </c>
      <c r="H1873" t="str">
        <f>""</f>
        <v/>
      </c>
      <c r="I1873">
        <v>2</v>
      </c>
    </row>
    <row r="1874" spans="1:9">
      <c r="A1874">
        <v>2162598</v>
      </c>
      <c r="B1874" t="s">
        <v>9</v>
      </c>
      <c r="C1874" t="str">
        <f t="shared" si="116"/>
        <v>06700</v>
      </c>
      <c r="D1874" t="str">
        <f>""</f>
        <v/>
      </c>
      <c r="E1874">
        <v>2161469</v>
      </c>
      <c r="F1874" t="s">
        <v>9</v>
      </c>
      <c r="G1874" t="str">
        <f>"04768"</f>
        <v>04768</v>
      </c>
      <c r="H1874" t="str">
        <f>""</f>
        <v/>
      </c>
      <c r="I1874">
        <v>2</v>
      </c>
    </row>
    <row r="1875" spans="1:9">
      <c r="A1875">
        <v>2162598</v>
      </c>
      <c r="B1875" t="s">
        <v>9</v>
      </c>
      <c r="C1875" t="str">
        <f t="shared" si="116"/>
        <v>06700</v>
      </c>
      <c r="D1875" t="str">
        <f>""</f>
        <v/>
      </c>
      <c r="E1875">
        <v>2161470</v>
      </c>
      <c r="F1875" t="s">
        <v>9</v>
      </c>
      <c r="G1875" t="str">
        <f>"04769"</f>
        <v>04769</v>
      </c>
      <c r="H1875" t="str">
        <f>""</f>
        <v/>
      </c>
      <c r="I1875">
        <v>2</v>
      </c>
    </row>
    <row r="1876" spans="1:9">
      <c r="A1876">
        <v>2162598</v>
      </c>
      <c r="B1876" t="s">
        <v>9</v>
      </c>
      <c r="C1876" t="str">
        <f t="shared" si="116"/>
        <v>06700</v>
      </c>
      <c r="D1876" t="str">
        <f>""</f>
        <v/>
      </c>
      <c r="E1876">
        <v>2161774</v>
      </c>
      <c r="F1876" t="s">
        <v>9</v>
      </c>
      <c r="G1876" t="str">
        <f>"05266"</f>
        <v>05266</v>
      </c>
      <c r="H1876" t="str">
        <f>""</f>
        <v/>
      </c>
      <c r="I1876">
        <v>2</v>
      </c>
    </row>
    <row r="1877" spans="1:9">
      <c r="A1877">
        <v>2162598</v>
      </c>
      <c r="B1877" t="s">
        <v>9</v>
      </c>
      <c r="C1877" t="str">
        <f t="shared" si="116"/>
        <v>06700</v>
      </c>
      <c r="D1877" t="str">
        <f>""</f>
        <v/>
      </c>
      <c r="E1877">
        <v>2162603</v>
      </c>
      <c r="F1877" t="s">
        <v>9</v>
      </c>
      <c r="G1877" t="str">
        <f>"06713"</f>
        <v>06713</v>
      </c>
      <c r="H1877" t="str">
        <f>""</f>
        <v/>
      </c>
      <c r="I1877">
        <v>2</v>
      </c>
    </row>
    <row r="1878" spans="1:9">
      <c r="A1878">
        <v>2162601</v>
      </c>
      <c r="B1878" t="s">
        <v>9</v>
      </c>
      <c r="C1878" t="str">
        <f t="shared" ref="C1878:C1890" si="117">"06707"</f>
        <v>06707</v>
      </c>
      <c r="D1878" t="str">
        <f>""</f>
        <v/>
      </c>
      <c r="E1878">
        <v>2160269</v>
      </c>
      <c r="F1878" t="s">
        <v>9</v>
      </c>
      <c r="G1878" t="str">
        <f>"02613"</f>
        <v>02613</v>
      </c>
      <c r="H1878" t="str">
        <f>""</f>
        <v/>
      </c>
      <c r="I1878">
        <v>2</v>
      </c>
    </row>
    <row r="1879" spans="1:9">
      <c r="A1879">
        <v>2162601</v>
      </c>
      <c r="B1879" t="s">
        <v>9</v>
      </c>
      <c r="C1879" t="str">
        <f t="shared" si="117"/>
        <v>06707</v>
      </c>
      <c r="D1879" t="str">
        <f>""</f>
        <v/>
      </c>
      <c r="E1879">
        <v>2160988</v>
      </c>
      <c r="F1879" t="s">
        <v>9</v>
      </c>
      <c r="G1879" t="str">
        <f>"03944"</f>
        <v>03944</v>
      </c>
      <c r="H1879" t="str">
        <f>""</f>
        <v/>
      </c>
      <c r="I1879">
        <v>4</v>
      </c>
    </row>
    <row r="1880" spans="1:9">
      <c r="A1880">
        <v>2162601</v>
      </c>
      <c r="B1880" t="s">
        <v>9</v>
      </c>
      <c r="C1880" t="str">
        <f t="shared" si="117"/>
        <v>06707</v>
      </c>
      <c r="D1880" t="str">
        <f>""</f>
        <v/>
      </c>
      <c r="E1880">
        <v>2161009</v>
      </c>
      <c r="F1880" t="s">
        <v>9</v>
      </c>
      <c r="G1880" t="str">
        <f>"03978"</f>
        <v>03978</v>
      </c>
      <c r="H1880" t="str">
        <f>""</f>
        <v/>
      </c>
      <c r="I1880">
        <v>2</v>
      </c>
    </row>
    <row r="1881" spans="1:9">
      <c r="A1881">
        <v>2162601</v>
      </c>
      <c r="B1881" t="s">
        <v>9</v>
      </c>
      <c r="C1881" t="str">
        <f t="shared" si="117"/>
        <v>06707</v>
      </c>
      <c r="D1881" t="str">
        <f>""</f>
        <v/>
      </c>
      <c r="E1881">
        <v>2161059</v>
      </c>
      <c r="F1881" t="s">
        <v>9</v>
      </c>
      <c r="G1881" t="str">
        <f>"04071"</f>
        <v>04071</v>
      </c>
      <c r="H1881" t="str">
        <f>""</f>
        <v/>
      </c>
      <c r="I1881">
        <v>4</v>
      </c>
    </row>
    <row r="1882" spans="1:9">
      <c r="A1882">
        <v>2162601</v>
      </c>
      <c r="B1882" t="s">
        <v>9</v>
      </c>
      <c r="C1882" t="str">
        <f t="shared" si="117"/>
        <v>06707</v>
      </c>
      <c r="D1882" t="str">
        <f>""</f>
        <v/>
      </c>
      <c r="E1882">
        <v>2161060</v>
      </c>
      <c r="F1882" t="s">
        <v>9</v>
      </c>
      <c r="G1882" t="str">
        <f>"04073"</f>
        <v>04073</v>
      </c>
      <c r="H1882" t="str">
        <f>""</f>
        <v/>
      </c>
      <c r="I1882">
        <v>2</v>
      </c>
    </row>
    <row r="1883" spans="1:9">
      <c r="A1883">
        <v>2162601</v>
      </c>
      <c r="B1883" t="s">
        <v>9</v>
      </c>
      <c r="C1883" t="str">
        <f t="shared" si="117"/>
        <v>06707</v>
      </c>
      <c r="D1883" t="str">
        <f>""</f>
        <v/>
      </c>
      <c r="E1883">
        <v>2161461</v>
      </c>
      <c r="F1883" t="s">
        <v>9</v>
      </c>
      <c r="G1883" t="str">
        <f>"04759"</f>
        <v>04759</v>
      </c>
      <c r="H1883" t="str">
        <f>""</f>
        <v/>
      </c>
      <c r="I1883">
        <v>4</v>
      </c>
    </row>
    <row r="1884" spans="1:9">
      <c r="A1884">
        <v>2162601</v>
      </c>
      <c r="B1884" t="s">
        <v>9</v>
      </c>
      <c r="C1884" t="str">
        <f t="shared" si="117"/>
        <v>06707</v>
      </c>
      <c r="D1884" t="str">
        <f>""</f>
        <v/>
      </c>
      <c r="E1884">
        <v>2161462</v>
      </c>
      <c r="F1884" t="s">
        <v>9</v>
      </c>
      <c r="G1884" t="str">
        <f>"04760"</f>
        <v>04760</v>
      </c>
      <c r="H1884" t="str">
        <f>""</f>
        <v/>
      </c>
      <c r="I1884">
        <v>2</v>
      </c>
    </row>
    <row r="1885" spans="1:9">
      <c r="A1885">
        <v>2162601</v>
      </c>
      <c r="B1885" t="s">
        <v>9</v>
      </c>
      <c r="C1885" t="str">
        <f t="shared" si="117"/>
        <v>06707</v>
      </c>
      <c r="D1885" t="str">
        <f>""</f>
        <v/>
      </c>
      <c r="E1885">
        <v>2161463</v>
      </c>
      <c r="F1885" t="s">
        <v>9</v>
      </c>
      <c r="G1885" t="str">
        <f>"04762"</f>
        <v>04762</v>
      </c>
      <c r="H1885" t="str">
        <f>""</f>
        <v/>
      </c>
      <c r="I1885">
        <v>2</v>
      </c>
    </row>
    <row r="1886" spans="1:9">
      <c r="A1886">
        <v>2162601</v>
      </c>
      <c r="B1886" t="s">
        <v>9</v>
      </c>
      <c r="C1886" t="str">
        <f t="shared" si="117"/>
        <v>06707</v>
      </c>
      <c r="D1886" t="str">
        <f>""</f>
        <v/>
      </c>
      <c r="E1886">
        <v>2161464</v>
      </c>
      <c r="F1886" t="s">
        <v>9</v>
      </c>
      <c r="G1886" t="str">
        <f>"04763"</f>
        <v>04763</v>
      </c>
      <c r="H1886" t="str">
        <f>""</f>
        <v/>
      </c>
      <c r="I1886">
        <v>2</v>
      </c>
    </row>
    <row r="1887" spans="1:9">
      <c r="A1887">
        <v>2162601</v>
      </c>
      <c r="B1887" t="s">
        <v>9</v>
      </c>
      <c r="C1887" t="str">
        <f t="shared" si="117"/>
        <v>06707</v>
      </c>
      <c r="D1887" t="str">
        <f>""</f>
        <v/>
      </c>
      <c r="E1887">
        <v>2161637</v>
      </c>
      <c r="F1887" t="s">
        <v>9</v>
      </c>
      <c r="G1887" t="str">
        <f>"05054"</f>
        <v>05054</v>
      </c>
      <c r="H1887" t="str">
        <f>""</f>
        <v/>
      </c>
      <c r="I1887">
        <v>2</v>
      </c>
    </row>
    <row r="1888" spans="1:9">
      <c r="A1888">
        <v>2162601</v>
      </c>
      <c r="B1888" t="s">
        <v>9</v>
      </c>
      <c r="C1888" t="str">
        <f t="shared" si="117"/>
        <v>06707</v>
      </c>
      <c r="D1888" t="str">
        <f>""</f>
        <v/>
      </c>
      <c r="E1888">
        <v>2161775</v>
      </c>
      <c r="F1888" t="s">
        <v>9</v>
      </c>
      <c r="G1888" t="str">
        <f>"05267"</f>
        <v>05267</v>
      </c>
      <c r="H1888" t="str">
        <f>""</f>
        <v/>
      </c>
      <c r="I1888">
        <v>2</v>
      </c>
    </row>
    <row r="1889" spans="1:9">
      <c r="A1889">
        <v>2162601</v>
      </c>
      <c r="B1889" t="s">
        <v>9</v>
      </c>
      <c r="C1889" t="str">
        <f t="shared" si="117"/>
        <v>06707</v>
      </c>
      <c r="D1889" t="str">
        <f>""</f>
        <v/>
      </c>
      <c r="E1889">
        <v>2161776</v>
      </c>
      <c r="F1889" t="s">
        <v>9</v>
      </c>
      <c r="G1889" t="str">
        <f>"05268"</f>
        <v>05268</v>
      </c>
      <c r="H1889" t="str">
        <f>""</f>
        <v/>
      </c>
      <c r="I1889">
        <v>2</v>
      </c>
    </row>
    <row r="1890" spans="1:9">
      <c r="A1890">
        <v>2162601</v>
      </c>
      <c r="B1890" t="s">
        <v>9</v>
      </c>
      <c r="C1890" t="str">
        <f t="shared" si="117"/>
        <v>06707</v>
      </c>
      <c r="D1890" t="str">
        <f>""</f>
        <v/>
      </c>
      <c r="E1890">
        <v>2162606</v>
      </c>
      <c r="F1890" t="s">
        <v>9</v>
      </c>
      <c r="G1890" t="str">
        <f>"06716"</f>
        <v>06716</v>
      </c>
      <c r="H1890" t="str">
        <f>""</f>
        <v/>
      </c>
      <c r="I1890">
        <v>2</v>
      </c>
    </row>
    <row r="1891" spans="1:9">
      <c r="A1891">
        <v>2162617</v>
      </c>
      <c r="B1891" t="s">
        <v>9</v>
      </c>
      <c r="C1891" t="str">
        <f t="shared" ref="C1891:C1898" si="118">"06731"</f>
        <v>06731</v>
      </c>
      <c r="D1891" t="str">
        <f>""</f>
        <v/>
      </c>
      <c r="E1891">
        <v>2160988</v>
      </c>
      <c r="F1891" t="s">
        <v>9</v>
      </c>
      <c r="G1891" t="str">
        <f>"03944"</f>
        <v>03944</v>
      </c>
      <c r="H1891" t="str">
        <f>""</f>
        <v/>
      </c>
      <c r="I1891">
        <v>4</v>
      </c>
    </row>
    <row r="1892" spans="1:9">
      <c r="A1892">
        <v>2162617</v>
      </c>
      <c r="B1892" t="s">
        <v>9</v>
      </c>
      <c r="C1892" t="str">
        <f t="shared" si="118"/>
        <v>06731</v>
      </c>
      <c r="D1892" t="str">
        <f>""</f>
        <v/>
      </c>
      <c r="E1892">
        <v>2161009</v>
      </c>
      <c r="F1892" t="s">
        <v>9</v>
      </c>
      <c r="G1892" t="str">
        <f>"03978"</f>
        <v>03978</v>
      </c>
      <c r="H1892" t="str">
        <f>""</f>
        <v/>
      </c>
      <c r="I1892">
        <v>2</v>
      </c>
    </row>
    <row r="1893" spans="1:9">
      <c r="A1893">
        <v>2162617</v>
      </c>
      <c r="B1893" t="s">
        <v>9</v>
      </c>
      <c r="C1893" t="str">
        <f t="shared" si="118"/>
        <v>06731</v>
      </c>
      <c r="D1893" t="str">
        <f>""</f>
        <v/>
      </c>
      <c r="E1893">
        <v>2161059</v>
      </c>
      <c r="F1893" t="s">
        <v>9</v>
      </c>
      <c r="G1893" t="str">
        <f>"04071"</f>
        <v>04071</v>
      </c>
      <c r="H1893" t="str">
        <f>""</f>
        <v/>
      </c>
      <c r="I1893">
        <v>4</v>
      </c>
    </row>
    <row r="1894" spans="1:9">
      <c r="A1894">
        <v>2162617</v>
      </c>
      <c r="B1894" t="s">
        <v>9</v>
      </c>
      <c r="C1894" t="str">
        <f t="shared" si="118"/>
        <v>06731</v>
      </c>
      <c r="D1894" t="str">
        <f>""</f>
        <v/>
      </c>
      <c r="E1894">
        <v>2161060</v>
      </c>
      <c r="F1894" t="s">
        <v>9</v>
      </c>
      <c r="G1894" t="str">
        <f>"04073"</f>
        <v>04073</v>
      </c>
      <c r="H1894" t="str">
        <f>""</f>
        <v/>
      </c>
      <c r="I1894">
        <v>2</v>
      </c>
    </row>
    <row r="1895" spans="1:9">
      <c r="A1895">
        <v>2162617</v>
      </c>
      <c r="B1895" t="s">
        <v>9</v>
      </c>
      <c r="C1895" t="str">
        <f t="shared" si="118"/>
        <v>06731</v>
      </c>
      <c r="D1895" t="str">
        <f>""</f>
        <v/>
      </c>
      <c r="E1895">
        <v>2161461</v>
      </c>
      <c r="F1895" t="s">
        <v>9</v>
      </c>
      <c r="G1895" t="str">
        <f>"04759"</f>
        <v>04759</v>
      </c>
      <c r="H1895" t="str">
        <f>""</f>
        <v/>
      </c>
      <c r="I1895">
        <v>4</v>
      </c>
    </row>
    <row r="1896" spans="1:9">
      <c r="A1896">
        <v>2162617</v>
      </c>
      <c r="B1896" t="s">
        <v>9</v>
      </c>
      <c r="C1896" t="str">
        <f t="shared" si="118"/>
        <v>06731</v>
      </c>
      <c r="D1896" t="str">
        <f>""</f>
        <v/>
      </c>
      <c r="E1896">
        <v>2161462</v>
      </c>
      <c r="F1896" t="s">
        <v>9</v>
      </c>
      <c r="G1896" t="str">
        <f>"04760"</f>
        <v>04760</v>
      </c>
      <c r="H1896" t="str">
        <f>""</f>
        <v/>
      </c>
      <c r="I1896">
        <v>2</v>
      </c>
    </row>
    <row r="1897" spans="1:9">
      <c r="A1897">
        <v>2162617</v>
      </c>
      <c r="B1897" t="s">
        <v>9</v>
      </c>
      <c r="C1897" t="str">
        <f t="shared" si="118"/>
        <v>06731</v>
      </c>
      <c r="D1897" t="str">
        <f>""</f>
        <v/>
      </c>
      <c r="E1897">
        <v>2161463</v>
      </c>
      <c r="F1897" t="s">
        <v>9</v>
      </c>
      <c r="G1897" t="str">
        <f>"04762"</f>
        <v>04762</v>
      </c>
      <c r="H1897" t="str">
        <f>""</f>
        <v/>
      </c>
      <c r="I1897">
        <v>2</v>
      </c>
    </row>
    <row r="1898" spans="1:9">
      <c r="A1898">
        <v>2162617</v>
      </c>
      <c r="B1898" t="s">
        <v>9</v>
      </c>
      <c r="C1898" t="str">
        <f t="shared" si="118"/>
        <v>06731</v>
      </c>
      <c r="D1898" t="str">
        <f>""</f>
        <v/>
      </c>
      <c r="E1898">
        <v>2162605</v>
      </c>
      <c r="F1898" t="s">
        <v>9</v>
      </c>
      <c r="G1898" t="str">
        <f>"06715"</f>
        <v>06715</v>
      </c>
      <c r="H1898" t="str">
        <f>""</f>
        <v/>
      </c>
      <c r="I1898">
        <v>2</v>
      </c>
    </row>
    <row r="1899" spans="1:9">
      <c r="A1899">
        <v>2162618</v>
      </c>
      <c r="B1899" t="s">
        <v>9</v>
      </c>
      <c r="C1899" t="str">
        <f t="shared" ref="C1899:C1906" si="119">"06732"</f>
        <v>06732</v>
      </c>
      <c r="D1899" t="str">
        <f>""</f>
        <v/>
      </c>
      <c r="E1899">
        <v>2159141</v>
      </c>
      <c r="F1899" t="s">
        <v>9</v>
      </c>
      <c r="G1899" t="str">
        <f>"01066"</f>
        <v>01066</v>
      </c>
      <c r="H1899" t="str">
        <f>""</f>
        <v/>
      </c>
      <c r="I1899">
        <v>2</v>
      </c>
    </row>
    <row r="1900" spans="1:9">
      <c r="A1900">
        <v>2162618</v>
      </c>
      <c r="B1900" t="s">
        <v>9</v>
      </c>
      <c r="C1900" t="str">
        <f t="shared" si="119"/>
        <v>06732</v>
      </c>
      <c r="D1900" t="str">
        <f>""</f>
        <v/>
      </c>
      <c r="E1900">
        <v>2159142</v>
      </c>
      <c r="F1900" t="s">
        <v>9</v>
      </c>
      <c r="G1900" t="str">
        <f>"01067"</f>
        <v>01067</v>
      </c>
      <c r="H1900" t="str">
        <f>""</f>
        <v/>
      </c>
      <c r="I1900">
        <v>4</v>
      </c>
    </row>
    <row r="1901" spans="1:9">
      <c r="A1901">
        <v>2162618</v>
      </c>
      <c r="B1901" t="s">
        <v>9</v>
      </c>
      <c r="C1901" t="str">
        <f t="shared" si="119"/>
        <v>06732</v>
      </c>
      <c r="D1901" t="str">
        <f>""</f>
        <v/>
      </c>
      <c r="E1901">
        <v>2159143</v>
      </c>
      <c r="F1901" t="s">
        <v>9</v>
      </c>
      <c r="G1901" t="str">
        <f>"01068"</f>
        <v>01068</v>
      </c>
      <c r="H1901" t="str">
        <f>""</f>
        <v/>
      </c>
      <c r="I1901">
        <v>4</v>
      </c>
    </row>
    <row r="1902" spans="1:9">
      <c r="A1902">
        <v>2162618</v>
      </c>
      <c r="B1902" t="s">
        <v>9</v>
      </c>
      <c r="C1902" t="str">
        <f t="shared" si="119"/>
        <v>06732</v>
      </c>
      <c r="D1902" t="str">
        <f>""</f>
        <v/>
      </c>
      <c r="E1902">
        <v>2159144</v>
      </c>
      <c r="F1902" t="s">
        <v>9</v>
      </c>
      <c r="G1902" t="str">
        <f>"01069"</f>
        <v>01069</v>
      </c>
      <c r="H1902" t="str">
        <f>""</f>
        <v/>
      </c>
      <c r="I1902">
        <v>4</v>
      </c>
    </row>
    <row r="1903" spans="1:9">
      <c r="A1903">
        <v>2162618</v>
      </c>
      <c r="B1903" t="s">
        <v>9</v>
      </c>
      <c r="C1903" t="str">
        <f t="shared" si="119"/>
        <v>06732</v>
      </c>
      <c r="D1903" t="str">
        <f>""</f>
        <v/>
      </c>
      <c r="E1903">
        <v>2159640</v>
      </c>
      <c r="F1903" t="s">
        <v>9</v>
      </c>
      <c r="G1903" t="str">
        <f>"01697"</f>
        <v>01697</v>
      </c>
      <c r="H1903" t="str">
        <f>""</f>
        <v/>
      </c>
      <c r="I1903">
        <v>4</v>
      </c>
    </row>
    <row r="1904" spans="1:9">
      <c r="A1904">
        <v>2162618</v>
      </c>
      <c r="B1904" t="s">
        <v>9</v>
      </c>
      <c r="C1904" t="str">
        <f t="shared" si="119"/>
        <v>06732</v>
      </c>
      <c r="D1904" t="str">
        <f>""</f>
        <v/>
      </c>
      <c r="E1904">
        <v>2161462</v>
      </c>
      <c r="F1904" t="s">
        <v>9</v>
      </c>
      <c r="G1904" t="str">
        <f>"04760"</f>
        <v>04760</v>
      </c>
      <c r="H1904" t="str">
        <f>""</f>
        <v/>
      </c>
      <c r="I1904">
        <v>2</v>
      </c>
    </row>
    <row r="1905" spans="1:9">
      <c r="A1905">
        <v>2162618</v>
      </c>
      <c r="B1905" t="s">
        <v>9</v>
      </c>
      <c r="C1905" t="str">
        <f t="shared" si="119"/>
        <v>06732</v>
      </c>
      <c r="D1905" t="str">
        <f>""</f>
        <v/>
      </c>
      <c r="E1905">
        <v>2162605</v>
      </c>
      <c r="F1905" t="s">
        <v>9</v>
      </c>
      <c r="G1905" t="str">
        <f>"06715"</f>
        <v>06715</v>
      </c>
      <c r="H1905" t="str">
        <f>""</f>
        <v/>
      </c>
      <c r="I1905">
        <v>2</v>
      </c>
    </row>
    <row r="1906" spans="1:9">
      <c r="A1906">
        <v>2162618</v>
      </c>
      <c r="B1906" t="s">
        <v>9</v>
      </c>
      <c r="C1906" t="str">
        <f t="shared" si="119"/>
        <v>06732</v>
      </c>
      <c r="D1906" t="str">
        <f>""</f>
        <v/>
      </c>
      <c r="E1906">
        <v>2162709</v>
      </c>
      <c r="F1906" t="s">
        <v>9</v>
      </c>
      <c r="G1906" t="str">
        <f>"06877"</f>
        <v>06877</v>
      </c>
      <c r="H1906" t="str">
        <f>""</f>
        <v/>
      </c>
      <c r="I1906">
        <v>2</v>
      </c>
    </row>
    <row r="1907" spans="1:9">
      <c r="A1907">
        <v>2162627</v>
      </c>
      <c r="B1907" t="s">
        <v>9</v>
      </c>
      <c r="C1907" t="str">
        <f>"06760"</f>
        <v>06760</v>
      </c>
      <c r="D1907" t="str">
        <f>""</f>
        <v/>
      </c>
      <c r="E1907">
        <v>2162628</v>
      </c>
      <c r="F1907" t="s">
        <v>9</v>
      </c>
      <c r="G1907" t="str">
        <f>"06761"</f>
        <v>06761</v>
      </c>
      <c r="H1907" t="str">
        <f>""</f>
        <v/>
      </c>
      <c r="I1907">
        <v>1</v>
      </c>
    </row>
    <row r="1908" spans="1:9">
      <c r="A1908">
        <v>2162627</v>
      </c>
      <c r="B1908" t="s">
        <v>9</v>
      </c>
      <c r="C1908" t="str">
        <f>"06760"</f>
        <v>06760</v>
      </c>
      <c r="D1908" t="str">
        <f>""</f>
        <v/>
      </c>
      <c r="E1908">
        <v>2162630</v>
      </c>
      <c r="F1908" t="s">
        <v>9</v>
      </c>
      <c r="G1908" t="str">
        <f>"06763"</f>
        <v>06763</v>
      </c>
      <c r="H1908" t="str">
        <f>""</f>
        <v/>
      </c>
      <c r="I1908">
        <v>1</v>
      </c>
    </row>
    <row r="1909" spans="1:9">
      <c r="A1909">
        <v>2162627</v>
      </c>
      <c r="B1909" t="s">
        <v>9</v>
      </c>
      <c r="C1909" t="str">
        <f>"06760"</f>
        <v>06760</v>
      </c>
      <c r="D1909" t="str">
        <f>""</f>
        <v/>
      </c>
      <c r="E1909">
        <v>2168086</v>
      </c>
      <c r="F1909" t="s">
        <v>9</v>
      </c>
      <c r="G1909" t="str">
        <f>"15551"</f>
        <v>15551</v>
      </c>
      <c r="H1909" t="str">
        <f>""</f>
        <v/>
      </c>
      <c r="I1909">
        <v>1</v>
      </c>
    </row>
    <row r="1910" spans="1:9">
      <c r="A1910">
        <v>2162633</v>
      </c>
      <c r="B1910" t="s">
        <v>9</v>
      </c>
      <c r="C1910" t="str">
        <f>"06767"</f>
        <v>06767</v>
      </c>
      <c r="D1910" t="str">
        <f>""</f>
        <v/>
      </c>
      <c r="E1910">
        <v>2160248</v>
      </c>
      <c r="F1910" t="s">
        <v>9</v>
      </c>
      <c r="G1910" t="str">
        <f>"02582"</f>
        <v>02582</v>
      </c>
      <c r="H1910" t="str">
        <f>""</f>
        <v/>
      </c>
      <c r="I1910">
        <v>1</v>
      </c>
    </row>
    <row r="1911" spans="1:9">
      <c r="A1911">
        <v>2162633</v>
      </c>
      <c r="B1911" t="s">
        <v>9</v>
      </c>
      <c r="C1911" t="str">
        <f>"06767"</f>
        <v>06767</v>
      </c>
      <c r="D1911" t="str">
        <f>""</f>
        <v/>
      </c>
      <c r="E1911">
        <v>2160571</v>
      </c>
      <c r="F1911" t="s">
        <v>9</v>
      </c>
      <c r="G1911" t="str">
        <f>"03215"</f>
        <v>03215</v>
      </c>
      <c r="H1911" t="str">
        <f>""</f>
        <v/>
      </c>
      <c r="I1911">
        <v>1</v>
      </c>
    </row>
    <row r="1912" spans="1:9">
      <c r="A1912">
        <v>2162633</v>
      </c>
      <c r="B1912" t="s">
        <v>9</v>
      </c>
      <c r="C1912" t="str">
        <f>"06767"</f>
        <v>06767</v>
      </c>
      <c r="D1912" t="str">
        <f>""</f>
        <v/>
      </c>
      <c r="E1912">
        <v>2162658</v>
      </c>
      <c r="F1912" t="s">
        <v>9</v>
      </c>
      <c r="G1912" t="str">
        <f>"06796"</f>
        <v>06796</v>
      </c>
      <c r="H1912" t="str">
        <f>""</f>
        <v/>
      </c>
      <c r="I1912">
        <v>1</v>
      </c>
    </row>
    <row r="1913" spans="1:9">
      <c r="A1913">
        <v>2162633</v>
      </c>
      <c r="B1913" t="s">
        <v>9</v>
      </c>
      <c r="C1913" t="str">
        <f>"06767"</f>
        <v>06767</v>
      </c>
      <c r="D1913" t="str">
        <f>""</f>
        <v/>
      </c>
      <c r="E1913">
        <v>2186880</v>
      </c>
      <c r="F1913" t="s">
        <v>9</v>
      </c>
      <c r="G1913" t="str">
        <f>"38757"</f>
        <v>38757</v>
      </c>
      <c r="H1913" t="str">
        <f>""</f>
        <v/>
      </c>
      <c r="I1913">
        <v>1</v>
      </c>
    </row>
    <row r="1914" spans="1:9">
      <c r="A1914">
        <v>2162633</v>
      </c>
      <c r="B1914" t="s">
        <v>9</v>
      </c>
      <c r="C1914" t="str">
        <f>"06767"</f>
        <v>06767</v>
      </c>
      <c r="D1914" t="str">
        <f>""</f>
        <v/>
      </c>
      <c r="E1914">
        <v>2192995</v>
      </c>
      <c r="F1914" t="s">
        <v>9</v>
      </c>
      <c r="G1914" t="str">
        <f>"45645"</f>
        <v>45645</v>
      </c>
      <c r="H1914" t="str">
        <f>""</f>
        <v/>
      </c>
      <c r="I1914">
        <v>1</v>
      </c>
    </row>
    <row r="1915" spans="1:9">
      <c r="A1915">
        <v>2162723</v>
      </c>
      <c r="B1915" t="s">
        <v>9</v>
      </c>
      <c r="C1915" t="str">
        <f t="shared" ref="C1915:C1921" si="120">"06891"</f>
        <v>06891</v>
      </c>
      <c r="D1915" t="str">
        <f>""</f>
        <v/>
      </c>
      <c r="E1915">
        <v>2159626</v>
      </c>
      <c r="F1915" t="s">
        <v>9</v>
      </c>
      <c r="G1915" t="str">
        <f>"01679"</f>
        <v>01679</v>
      </c>
      <c r="H1915" t="str">
        <f>""</f>
        <v/>
      </c>
      <c r="I1915">
        <v>1</v>
      </c>
    </row>
    <row r="1916" spans="1:9">
      <c r="A1916">
        <v>2162723</v>
      </c>
      <c r="B1916" t="s">
        <v>9</v>
      </c>
      <c r="C1916" t="str">
        <f t="shared" si="120"/>
        <v>06891</v>
      </c>
      <c r="D1916" t="str">
        <f>""</f>
        <v/>
      </c>
      <c r="E1916">
        <v>2161856</v>
      </c>
      <c r="F1916" t="s">
        <v>9</v>
      </c>
      <c r="G1916" t="str">
        <f>"05410"</f>
        <v>05410</v>
      </c>
      <c r="H1916" t="str">
        <f>""</f>
        <v/>
      </c>
      <c r="I1916">
        <v>1</v>
      </c>
    </row>
    <row r="1917" spans="1:9">
      <c r="A1917">
        <v>2162723</v>
      </c>
      <c r="B1917" t="s">
        <v>9</v>
      </c>
      <c r="C1917" t="str">
        <f t="shared" si="120"/>
        <v>06891</v>
      </c>
      <c r="D1917" t="str">
        <f>""</f>
        <v/>
      </c>
      <c r="E1917">
        <v>2162110</v>
      </c>
      <c r="F1917" t="s">
        <v>9</v>
      </c>
      <c r="G1917" t="str">
        <f>"05873"</f>
        <v>05873</v>
      </c>
      <c r="H1917" t="str">
        <f>""</f>
        <v/>
      </c>
      <c r="I1917">
        <v>1</v>
      </c>
    </row>
    <row r="1918" spans="1:9">
      <c r="A1918">
        <v>2162723</v>
      </c>
      <c r="B1918" t="s">
        <v>9</v>
      </c>
      <c r="C1918" t="str">
        <f t="shared" si="120"/>
        <v>06891</v>
      </c>
      <c r="D1918" t="str">
        <f>""</f>
        <v/>
      </c>
      <c r="E1918">
        <v>2162729</v>
      </c>
      <c r="F1918" t="s">
        <v>9</v>
      </c>
      <c r="G1918" t="str">
        <f>"06898"</f>
        <v>06898</v>
      </c>
      <c r="H1918" t="str">
        <f>""</f>
        <v/>
      </c>
      <c r="I1918">
        <v>1</v>
      </c>
    </row>
    <row r="1919" spans="1:9">
      <c r="A1919">
        <v>2162723</v>
      </c>
      <c r="B1919" t="s">
        <v>9</v>
      </c>
      <c r="C1919" t="str">
        <f t="shared" si="120"/>
        <v>06891</v>
      </c>
      <c r="D1919" t="str">
        <f>""</f>
        <v/>
      </c>
      <c r="E1919">
        <v>2162731</v>
      </c>
      <c r="F1919" t="s">
        <v>9</v>
      </c>
      <c r="G1919" t="str">
        <f>"06900"</f>
        <v>06900</v>
      </c>
      <c r="H1919" t="str">
        <f>""</f>
        <v/>
      </c>
      <c r="I1919">
        <v>1</v>
      </c>
    </row>
    <row r="1920" spans="1:9">
      <c r="A1920">
        <v>2162723</v>
      </c>
      <c r="B1920" t="s">
        <v>9</v>
      </c>
      <c r="C1920" t="str">
        <f t="shared" si="120"/>
        <v>06891</v>
      </c>
      <c r="D1920" t="str">
        <f>""</f>
        <v/>
      </c>
      <c r="E1920">
        <v>2162732</v>
      </c>
      <c r="F1920" t="s">
        <v>9</v>
      </c>
      <c r="G1920" t="str">
        <f>"06901"</f>
        <v>06901</v>
      </c>
      <c r="H1920" t="str">
        <f>""</f>
        <v/>
      </c>
      <c r="I1920">
        <v>1</v>
      </c>
    </row>
    <row r="1921" spans="1:9">
      <c r="A1921">
        <v>2162723</v>
      </c>
      <c r="B1921" t="s">
        <v>9</v>
      </c>
      <c r="C1921" t="str">
        <f t="shared" si="120"/>
        <v>06891</v>
      </c>
      <c r="D1921" t="str">
        <f>""</f>
        <v/>
      </c>
      <c r="E1921">
        <v>2163376</v>
      </c>
      <c r="F1921" t="s">
        <v>9</v>
      </c>
      <c r="G1921" t="str">
        <f>"08010"</f>
        <v>08010</v>
      </c>
      <c r="H1921" t="str">
        <f>""</f>
        <v/>
      </c>
      <c r="I1921">
        <v>1</v>
      </c>
    </row>
    <row r="1922" spans="1:9">
      <c r="A1922">
        <v>2162724</v>
      </c>
      <c r="B1922" t="s">
        <v>9</v>
      </c>
      <c r="C1922" t="str">
        <f t="shared" ref="C1922:C1927" si="121">"06892"</f>
        <v>06892</v>
      </c>
      <c r="D1922" t="str">
        <f>""</f>
        <v/>
      </c>
      <c r="E1922">
        <v>2162115</v>
      </c>
      <c r="F1922" t="s">
        <v>9</v>
      </c>
      <c r="G1922" t="str">
        <f>"05880"</f>
        <v>05880</v>
      </c>
      <c r="H1922" t="str">
        <f>""</f>
        <v/>
      </c>
      <c r="I1922">
        <v>1</v>
      </c>
    </row>
    <row r="1923" spans="1:9">
      <c r="A1923">
        <v>2162724</v>
      </c>
      <c r="B1923" t="s">
        <v>9</v>
      </c>
      <c r="C1923" t="str">
        <f t="shared" si="121"/>
        <v>06892</v>
      </c>
      <c r="D1923" t="str">
        <f>""</f>
        <v/>
      </c>
      <c r="E1923">
        <v>2162230</v>
      </c>
      <c r="F1923" t="s">
        <v>9</v>
      </c>
      <c r="G1923" t="str">
        <f>"06065"</f>
        <v>06065</v>
      </c>
      <c r="H1923" t="str">
        <f>""</f>
        <v/>
      </c>
      <c r="I1923">
        <v>1</v>
      </c>
    </row>
    <row r="1924" spans="1:9">
      <c r="A1924">
        <v>2162724</v>
      </c>
      <c r="B1924" t="s">
        <v>9</v>
      </c>
      <c r="C1924" t="str">
        <f t="shared" si="121"/>
        <v>06892</v>
      </c>
      <c r="D1924" t="str">
        <f>""</f>
        <v/>
      </c>
      <c r="E1924">
        <v>2162726</v>
      </c>
      <c r="F1924" t="s">
        <v>9</v>
      </c>
      <c r="G1924" t="str">
        <f>"06895"</f>
        <v>06895</v>
      </c>
      <c r="H1924" t="str">
        <f>""</f>
        <v/>
      </c>
      <c r="I1924">
        <v>1</v>
      </c>
    </row>
    <row r="1925" spans="1:9">
      <c r="A1925">
        <v>2162724</v>
      </c>
      <c r="B1925" t="s">
        <v>9</v>
      </c>
      <c r="C1925" t="str">
        <f t="shared" si="121"/>
        <v>06892</v>
      </c>
      <c r="D1925" t="str">
        <f>""</f>
        <v/>
      </c>
      <c r="E1925">
        <v>2162728</v>
      </c>
      <c r="F1925" t="s">
        <v>9</v>
      </c>
      <c r="G1925" t="str">
        <f>"06897"</f>
        <v>06897</v>
      </c>
      <c r="H1925" t="str">
        <f>""</f>
        <v/>
      </c>
      <c r="I1925">
        <v>1</v>
      </c>
    </row>
    <row r="1926" spans="1:9">
      <c r="A1926">
        <v>2162724</v>
      </c>
      <c r="B1926" t="s">
        <v>9</v>
      </c>
      <c r="C1926" t="str">
        <f t="shared" si="121"/>
        <v>06892</v>
      </c>
      <c r="D1926" t="str">
        <f>""</f>
        <v/>
      </c>
      <c r="E1926">
        <v>2163376</v>
      </c>
      <c r="F1926" t="s">
        <v>9</v>
      </c>
      <c r="G1926" t="str">
        <f>"08010"</f>
        <v>08010</v>
      </c>
      <c r="H1926" t="str">
        <f>""</f>
        <v/>
      </c>
      <c r="I1926">
        <v>1</v>
      </c>
    </row>
    <row r="1927" spans="1:9">
      <c r="A1927">
        <v>2162724</v>
      </c>
      <c r="B1927" t="s">
        <v>9</v>
      </c>
      <c r="C1927" t="str">
        <f t="shared" si="121"/>
        <v>06892</v>
      </c>
      <c r="D1927" t="str">
        <f>""</f>
        <v/>
      </c>
      <c r="E1927">
        <v>2163478</v>
      </c>
      <c r="F1927" t="s">
        <v>9</v>
      </c>
      <c r="G1927" t="str">
        <f>"08172"</f>
        <v>08172</v>
      </c>
      <c r="H1927" t="str">
        <f>""</f>
        <v/>
      </c>
      <c r="I1927">
        <v>2</v>
      </c>
    </row>
    <row r="1928" spans="1:9">
      <c r="A1928">
        <v>2162797</v>
      </c>
      <c r="B1928" t="s">
        <v>9</v>
      </c>
      <c r="C1928" t="str">
        <f>"07003"</f>
        <v>07003</v>
      </c>
      <c r="D1928" t="str">
        <f>""</f>
        <v/>
      </c>
      <c r="E1928">
        <v>2159505</v>
      </c>
      <c r="F1928" t="s">
        <v>9</v>
      </c>
      <c r="G1928" t="str">
        <f>"01525"</f>
        <v>01525</v>
      </c>
      <c r="H1928" t="str">
        <f>""</f>
        <v/>
      </c>
      <c r="I1928">
        <v>1</v>
      </c>
    </row>
    <row r="1929" spans="1:9">
      <c r="A1929">
        <v>2162797</v>
      </c>
      <c r="B1929" t="s">
        <v>9</v>
      </c>
      <c r="C1929" t="str">
        <f>"07003"</f>
        <v>07003</v>
      </c>
      <c r="D1929" t="str">
        <f>""</f>
        <v/>
      </c>
      <c r="E1929">
        <v>2162783</v>
      </c>
      <c r="F1929" t="s">
        <v>9</v>
      </c>
      <c r="G1929" t="str">
        <f>"06985"</f>
        <v>06985</v>
      </c>
      <c r="H1929" t="str">
        <f>""</f>
        <v/>
      </c>
      <c r="I1929">
        <v>1</v>
      </c>
    </row>
    <row r="1930" spans="1:9">
      <c r="A1930">
        <v>2162877</v>
      </c>
      <c r="B1930" t="s">
        <v>9</v>
      </c>
      <c r="C1930" t="str">
        <f>"07149"</f>
        <v>07149</v>
      </c>
      <c r="D1930" t="str">
        <f>""</f>
        <v/>
      </c>
      <c r="E1930">
        <v>2161770</v>
      </c>
      <c r="F1930" t="s">
        <v>9</v>
      </c>
      <c r="G1930" t="str">
        <f>"05261"</f>
        <v>05261</v>
      </c>
      <c r="H1930" t="str">
        <f>""</f>
        <v/>
      </c>
      <c r="I1930">
        <v>1</v>
      </c>
    </row>
    <row r="1931" spans="1:9">
      <c r="A1931">
        <v>2162885</v>
      </c>
      <c r="B1931" t="s">
        <v>9</v>
      </c>
      <c r="C1931" t="str">
        <f t="shared" ref="C1931:C1942" si="122">"07167"</f>
        <v>07167</v>
      </c>
      <c r="D1931" t="str">
        <f>""</f>
        <v/>
      </c>
      <c r="E1931">
        <v>2159112</v>
      </c>
      <c r="F1931" t="s">
        <v>9</v>
      </c>
      <c r="G1931" t="str">
        <f>"01031"</f>
        <v>01031</v>
      </c>
      <c r="H1931" t="str">
        <f>""</f>
        <v/>
      </c>
      <c r="I1931">
        <v>2</v>
      </c>
    </row>
    <row r="1932" spans="1:9">
      <c r="A1932">
        <v>2162885</v>
      </c>
      <c r="B1932" t="s">
        <v>9</v>
      </c>
      <c r="C1932" t="str">
        <f t="shared" si="122"/>
        <v>07167</v>
      </c>
      <c r="D1932" t="str">
        <f>""</f>
        <v/>
      </c>
      <c r="E1932">
        <v>2159150</v>
      </c>
      <c r="F1932" t="s">
        <v>9</v>
      </c>
      <c r="G1932" t="str">
        <f>"01075"</f>
        <v>01075</v>
      </c>
      <c r="H1932" t="str">
        <f>""</f>
        <v/>
      </c>
      <c r="I1932">
        <v>2</v>
      </c>
    </row>
    <row r="1933" spans="1:9">
      <c r="A1933">
        <v>2162885</v>
      </c>
      <c r="B1933" t="s">
        <v>9</v>
      </c>
      <c r="C1933" t="str">
        <f t="shared" si="122"/>
        <v>07167</v>
      </c>
      <c r="D1933" t="str">
        <f>""</f>
        <v/>
      </c>
      <c r="E1933">
        <v>2159811</v>
      </c>
      <c r="F1933" t="s">
        <v>9</v>
      </c>
      <c r="G1933" t="str">
        <f>"01965"</f>
        <v>01965</v>
      </c>
      <c r="H1933" t="str">
        <f>""</f>
        <v/>
      </c>
      <c r="I1933">
        <v>2</v>
      </c>
    </row>
    <row r="1934" spans="1:9">
      <c r="A1934">
        <v>2162885</v>
      </c>
      <c r="B1934" t="s">
        <v>9</v>
      </c>
      <c r="C1934" t="str">
        <f t="shared" si="122"/>
        <v>07167</v>
      </c>
      <c r="D1934" t="str">
        <f>""</f>
        <v/>
      </c>
      <c r="E1934">
        <v>2161281</v>
      </c>
      <c r="F1934" t="s">
        <v>9</v>
      </c>
      <c r="G1934" t="str">
        <f>"04453"</f>
        <v>04453</v>
      </c>
      <c r="H1934" t="str">
        <f>""</f>
        <v/>
      </c>
      <c r="I1934">
        <v>1</v>
      </c>
    </row>
    <row r="1935" spans="1:9">
      <c r="A1935">
        <v>2162885</v>
      </c>
      <c r="B1935" t="s">
        <v>9</v>
      </c>
      <c r="C1935" t="str">
        <f t="shared" si="122"/>
        <v>07167</v>
      </c>
      <c r="D1935" t="str">
        <f>""</f>
        <v/>
      </c>
      <c r="E1935">
        <v>2162481</v>
      </c>
      <c r="F1935" t="s">
        <v>9</v>
      </c>
      <c r="G1935" t="str">
        <f>"06524"</f>
        <v>06524</v>
      </c>
      <c r="H1935" t="str">
        <f>""</f>
        <v/>
      </c>
      <c r="I1935">
        <v>1</v>
      </c>
    </row>
    <row r="1936" spans="1:9">
      <c r="A1936">
        <v>2162885</v>
      </c>
      <c r="B1936" t="s">
        <v>9</v>
      </c>
      <c r="C1936" t="str">
        <f t="shared" si="122"/>
        <v>07167</v>
      </c>
      <c r="D1936" t="str">
        <f>""</f>
        <v/>
      </c>
      <c r="E1936">
        <v>2162507</v>
      </c>
      <c r="F1936" t="s">
        <v>9</v>
      </c>
      <c r="G1936" t="str">
        <f>"06559"</f>
        <v>06559</v>
      </c>
      <c r="H1936" t="str">
        <f>""</f>
        <v/>
      </c>
      <c r="I1936">
        <v>1</v>
      </c>
    </row>
    <row r="1937" spans="1:9">
      <c r="A1937">
        <v>2162885</v>
      </c>
      <c r="B1937" t="s">
        <v>9</v>
      </c>
      <c r="C1937" t="str">
        <f t="shared" si="122"/>
        <v>07167</v>
      </c>
      <c r="D1937" t="str">
        <f>""</f>
        <v/>
      </c>
      <c r="E1937">
        <v>2162508</v>
      </c>
      <c r="F1937" t="s">
        <v>9</v>
      </c>
      <c r="G1937" t="str">
        <f>"06561"</f>
        <v>06561</v>
      </c>
      <c r="H1937" t="str">
        <f>""</f>
        <v/>
      </c>
      <c r="I1937">
        <v>1</v>
      </c>
    </row>
    <row r="1938" spans="1:9">
      <c r="A1938">
        <v>2162885</v>
      </c>
      <c r="B1938" t="s">
        <v>9</v>
      </c>
      <c r="C1938" t="str">
        <f t="shared" si="122"/>
        <v>07167</v>
      </c>
      <c r="D1938" t="str">
        <f>""</f>
        <v/>
      </c>
      <c r="E1938">
        <v>2162550</v>
      </c>
      <c r="F1938" t="s">
        <v>9</v>
      </c>
      <c r="G1938" t="str">
        <f>"06634"</f>
        <v>06634</v>
      </c>
      <c r="H1938" t="str">
        <f>""</f>
        <v/>
      </c>
      <c r="I1938">
        <v>1</v>
      </c>
    </row>
    <row r="1939" spans="1:9">
      <c r="A1939">
        <v>2162885</v>
      </c>
      <c r="B1939" t="s">
        <v>9</v>
      </c>
      <c r="C1939" t="str">
        <f t="shared" si="122"/>
        <v>07167</v>
      </c>
      <c r="D1939" t="str">
        <f>""</f>
        <v/>
      </c>
      <c r="E1939">
        <v>2162715</v>
      </c>
      <c r="F1939" t="s">
        <v>9</v>
      </c>
      <c r="G1939" t="str">
        <f>"06883"</f>
        <v>06883</v>
      </c>
      <c r="H1939" t="str">
        <f>""</f>
        <v/>
      </c>
      <c r="I1939">
        <v>1</v>
      </c>
    </row>
    <row r="1940" spans="1:9">
      <c r="A1940">
        <v>2162885</v>
      </c>
      <c r="B1940" t="s">
        <v>9</v>
      </c>
      <c r="C1940" t="str">
        <f t="shared" si="122"/>
        <v>07167</v>
      </c>
      <c r="D1940" t="str">
        <f>""</f>
        <v/>
      </c>
      <c r="E1940">
        <v>2162716</v>
      </c>
      <c r="F1940" t="s">
        <v>9</v>
      </c>
      <c r="G1940" t="str">
        <f>"06884"</f>
        <v>06884</v>
      </c>
      <c r="H1940" t="str">
        <f>""</f>
        <v/>
      </c>
      <c r="I1940">
        <v>3</v>
      </c>
    </row>
    <row r="1941" spans="1:9">
      <c r="A1941">
        <v>2162885</v>
      </c>
      <c r="B1941" t="s">
        <v>9</v>
      </c>
      <c r="C1941" t="str">
        <f t="shared" si="122"/>
        <v>07167</v>
      </c>
      <c r="D1941" t="str">
        <f>""</f>
        <v/>
      </c>
      <c r="E1941">
        <v>2162717</v>
      </c>
      <c r="F1941" t="s">
        <v>9</v>
      </c>
      <c r="G1941" t="str">
        <f>"06885"</f>
        <v>06885</v>
      </c>
      <c r="H1941" t="str">
        <f>""</f>
        <v/>
      </c>
      <c r="I1941">
        <v>3</v>
      </c>
    </row>
    <row r="1942" spans="1:9">
      <c r="A1942">
        <v>2162885</v>
      </c>
      <c r="B1942" t="s">
        <v>9</v>
      </c>
      <c r="C1942" t="str">
        <f t="shared" si="122"/>
        <v>07167</v>
      </c>
      <c r="D1942" t="str">
        <f>""</f>
        <v/>
      </c>
      <c r="E1942">
        <v>2162718</v>
      </c>
      <c r="F1942" t="s">
        <v>9</v>
      </c>
      <c r="G1942" t="str">
        <f>"06886"</f>
        <v>06886</v>
      </c>
      <c r="H1942" t="str">
        <f>""</f>
        <v/>
      </c>
      <c r="I1942">
        <v>3</v>
      </c>
    </row>
    <row r="1943" spans="1:9">
      <c r="A1943">
        <v>2162905</v>
      </c>
      <c r="B1943" t="s">
        <v>9</v>
      </c>
      <c r="C1943" t="str">
        <f t="shared" ref="C1943:C1950" si="123">"07196"</f>
        <v>07196</v>
      </c>
      <c r="D1943" t="str">
        <f>""</f>
        <v/>
      </c>
      <c r="E1943">
        <v>2159640</v>
      </c>
      <c r="F1943" t="s">
        <v>9</v>
      </c>
      <c r="G1943" t="str">
        <f>"01697"</f>
        <v>01697</v>
      </c>
      <c r="H1943" t="str">
        <f>""</f>
        <v/>
      </c>
      <c r="I1943">
        <v>4</v>
      </c>
    </row>
    <row r="1944" spans="1:9">
      <c r="A1944">
        <v>2162905</v>
      </c>
      <c r="B1944" t="s">
        <v>9</v>
      </c>
      <c r="C1944" t="str">
        <f t="shared" si="123"/>
        <v>07196</v>
      </c>
      <c r="D1944" t="str">
        <f>""</f>
        <v/>
      </c>
      <c r="E1944">
        <v>2162693</v>
      </c>
      <c r="F1944" t="s">
        <v>9</v>
      </c>
      <c r="G1944" t="str">
        <f>"06859"</f>
        <v>06859</v>
      </c>
      <c r="H1944" t="str">
        <f>""</f>
        <v/>
      </c>
      <c r="I1944">
        <v>4</v>
      </c>
    </row>
    <row r="1945" spans="1:9">
      <c r="A1945">
        <v>2162905</v>
      </c>
      <c r="B1945" t="s">
        <v>9</v>
      </c>
      <c r="C1945" t="str">
        <f t="shared" si="123"/>
        <v>07196</v>
      </c>
      <c r="D1945" t="str">
        <f>""</f>
        <v/>
      </c>
      <c r="E1945">
        <v>2162906</v>
      </c>
      <c r="F1945" t="s">
        <v>9</v>
      </c>
      <c r="G1945" t="str">
        <f>"07197"</f>
        <v>07197</v>
      </c>
      <c r="H1945" t="str">
        <f>""</f>
        <v/>
      </c>
      <c r="I1945">
        <v>2</v>
      </c>
    </row>
    <row r="1946" spans="1:9">
      <c r="A1946">
        <v>2162905</v>
      </c>
      <c r="B1946" t="s">
        <v>9</v>
      </c>
      <c r="C1946" t="str">
        <f t="shared" si="123"/>
        <v>07196</v>
      </c>
      <c r="D1946" t="str">
        <f>""</f>
        <v/>
      </c>
      <c r="E1946">
        <v>2162907</v>
      </c>
      <c r="F1946" t="s">
        <v>9</v>
      </c>
      <c r="G1946" t="str">
        <f>"07198"</f>
        <v>07198</v>
      </c>
      <c r="H1946" t="str">
        <f>""</f>
        <v/>
      </c>
      <c r="I1946">
        <v>2</v>
      </c>
    </row>
    <row r="1947" spans="1:9">
      <c r="A1947">
        <v>2162905</v>
      </c>
      <c r="B1947" t="s">
        <v>9</v>
      </c>
      <c r="C1947" t="str">
        <f t="shared" si="123"/>
        <v>07196</v>
      </c>
      <c r="D1947" t="str">
        <f>""</f>
        <v/>
      </c>
      <c r="E1947">
        <v>2162908</v>
      </c>
      <c r="F1947" t="s">
        <v>9</v>
      </c>
      <c r="G1947" t="str">
        <f>"07199"</f>
        <v>07199</v>
      </c>
      <c r="H1947" t="str">
        <f>""</f>
        <v/>
      </c>
      <c r="I1947">
        <v>2</v>
      </c>
    </row>
    <row r="1948" spans="1:9">
      <c r="A1948">
        <v>2162905</v>
      </c>
      <c r="B1948" t="s">
        <v>9</v>
      </c>
      <c r="C1948" t="str">
        <f t="shared" si="123"/>
        <v>07196</v>
      </c>
      <c r="D1948" t="str">
        <f>""</f>
        <v/>
      </c>
      <c r="E1948">
        <v>2162909</v>
      </c>
      <c r="F1948" t="s">
        <v>9</v>
      </c>
      <c r="G1948" t="str">
        <f>"07200"</f>
        <v>07200</v>
      </c>
      <c r="H1948" t="str">
        <f>""</f>
        <v/>
      </c>
      <c r="I1948">
        <v>2</v>
      </c>
    </row>
    <row r="1949" spans="1:9">
      <c r="A1949">
        <v>2162905</v>
      </c>
      <c r="B1949" t="s">
        <v>9</v>
      </c>
      <c r="C1949" t="str">
        <f t="shared" si="123"/>
        <v>07196</v>
      </c>
      <c r="D1949" t="str">
        <f>""</f>
        <v/>
      </c>
      <c r="E1949">
        <v>2162910</v>
      </c>
      <c r="F1949" t="s">
        <v>9</v>
      </c>
      <c r="G1949" t="str">
        <f>"07201"</f>
        <v>07201</v>
      </c>
      <c r="H1949" t="str">
        <f>""</f>
        <v/>
      </c>
      <c r="I1949">
        <v>2</v>
      </c>
    </row>
    <row r="1950" spans="1:9">
      <c r="A1950">
        <v>2162905</v>
      </c>
      <c r="B1950" t="s">
        <v>9</v>
      </c>
      <c r="C1950" t="str">
        <f t="shared" si="123"/>
        <v>07196</v>
      </c>
      <c r="D1950" t="str">
        <f>""</f>
        <v/>
      </c>
      <c r="E1950">
        <v>2162911</v>
      </c>
      <c r="F1950" t="s">
        <v>9</v>
      </c>
      <c r="G1950" t="str">
        <f>"07202"</f>
        <v>07202</v>
      </c>
      <c r="H1950" t="str">
        <f>""</f>
        <v/>
      </c>
      <c r="I1950">
        <v>2</v>
      </c>
    </row>
    <row r="1951" spans="1:9">
      <c r="A1951">
        <v>2162915</v>
      </c>
      <c r="B1951" t="s">
        <v>9</v>
      </c>
      <c r="C1951" t="str">
        <f t="shared" ref="C1951:C1958" si="124">"07207"</f>
        <v>07207</v>
      </c>
      <c r="D1951" t="str">
        <f>""</f>
        <v/>
      </c>
      <c r="E1951">
        <v>2159640</v>
      </c>
      <c r="F1951" t="s">
        <v>9</v>
      </c>
      <c r="G1951" t="str">
        <f>"01697"</f>
        <v>01697</v>
      </c>
      <c r="H1951" t="str">
        <f>""</f>
        <v/>
      </c>
      <c r="I1951">
        <v>4</v>
      </c>
    </row>
    <row r="1952" spans="1:9">
      <c r="A1952">
        <v>2162915</v>
      </c>
      <c r="B1952" t="s">
        <v>9</v>
      </c>
      <c r="C1952" t="str">
        <f t="shared" si="124"/>
        <v>07207</v>
      </c>
      <c r="D1952" t="str">
        <f>""</f>
        <v/>
      </c>
      <c r="E1952">
        <v>2162693</v>
      </c>
      <c r="F1952" t="s">
        <v>9</v>
      </c>
      <c r="G1952" t="str">
        <f>"06859"</f>
        <v>06859</v>
      </c>
      <c r="H1952" t="str">
        <f>""</f>
        <v/>
      </c>
      <c r="I1952">
        <v>4</v>
      </c>
    </row>
    <row r="1953" spans="1:9">
      <c r="A1953">
        <v>2162915</v>
      </c>
      <c r="B1953" t="s">
        <v>9</v>
      </c>
      <c r="C1953" t="str">
        <f t="shared" si="124"/>
        <v>07207</v>
      </c>
      <c r="D1953" t="str">
        <f>""</f>
        <v/>
      </c>
      <c r="E1953">
        <v>2162908</v>
      </c>
      <c r="F1953" t="s">
        <v>9</v>
      </c>
      <c r="G1953" t="str">
        <f>"07199"</f>
        <v>07199</v>
      </c>
      <c r="H1953" t="str">
        <f>""</f>
        <v/>
      </c>
      <c r="I1953">
        <v>2</v>
      </c>
    </row>
    <row r="1954" spans="1:9">
      <c r="A1954">
        <v>2162915</v>
      </c>
      <c r="B1954" t="s">
        <v>9</v>
      </c>
      <c r="C1954" t="str">
        <f t="shared" si="124"/>
        <v>07207</v>
      </c>
      <c r="D1954" t="str">
        <f>""</f>
        <v/>
      </c>
      <c r="E1954">
        <v>2162909</v>
      </c>
      <c r="F1954" t="s">
        <v>9</v>
      </c>
      <c r="G1954" t="str">
        <f>"07200"</f>
        <v>07200</v>
      </c>
      <c r="H1954" t="str">
        <f>""</f>
        <v/>
      </c>
      <c r="I1954">
        <v>2</v>
      </c>
    </row>
    <row r="1955" spans="1:9">
      <c r="A1955">
        <v>2162915</v>
      </c>
      <c r="B1955" t="s">
        <v>9</v>
      </c>
      <c r="C1955" t="str">
        <f t="shared" si="124"/>
        <v>07207</v>
      </c>
      <c r="D1955" t="str">
        <f>""</f>
        <v/>
      </c>
      <c r="E1955">
        <v>2162910</v>
      </c>
      <c r="F1955" t="s">
        <v>9</v>
      </c>
      <c r="G1955" t="str">
        <f>"07201"</f>
        <v>07201</v>
      </c>
      <c r="H1955" t="str">
        <f>""</f>
        <v/>
      </c>
      <c r="I1955">
        <v>2</v>
      </c>
    </row>
    <row r="1956" spans="1:9">
      <c r="A1956">
        <v>2162915</v>
      </c>
      <c r="B1956" t="s">
        <v>9</v>
      </c>
      <c r="C1956" t="str">
        <f t="shared" si="124"/>
        <v>07207</v>
      </c>
      <c r="D1956" t="str">
        <f>""</f>
        <v/>
      </c>
      <c r="E1956">
        <v>2162911</v>
      </c>
      <c r="F1956" t="s">
        <v>9</v>
      </c>
      <c r="G1956" t="str">
        <f>"07202"</f>
        <v>07202</v>
      </c>
      <c r="H1956" t="str">
        <f>""</f>
        <v/>
      </c>
      <c r="I1956">
        <v>2</v>
      </c>
    </row>
    <row r="1957" spans="1:9">
      <c r="A1957">
        <v>2162915</v>
      </c>
      <c r="B1957" t="s">
        <v>9</v>
      </c>
      <c r="C1957" t="str">
        <f t="shared" si="124"/>
        <v>07207</v>
      </c>
      <c r="D1957" t="str">
        <f>""</f>
        <v/>
      </c>
      <c r="E1957">
        <v>2162913</v>
      </c>
      <c r="F1957" t="s">
        <v>9</v>
      </c>
      <c r="G1957" t="str">
        <f>"07205"</f>
        <v>07205</v>
      </c>
      <c r="H1957" t="str">
        <f>""</f>
        <v/>
      </c>
      <c r="I1957">
        <v>2</v>
      </c>
    </row>
    <row r="1958" spans="1:9">
      <c r="A1958">
        <v>2162915</v>
      </c>
      <c r="B1958" t="s">
        <v>9</v>
      </c>
      <c r="C1958" t="str">
        <f t="shared" si="124"/>
        <v>07207</v>
      </c>
      <c r="D1958" t="str">
        <f>""</f>
        <v/>
      </c>
      <c r="E1958">
        <v>2162914</v>
      </c>
      <c r="F1958" t="s">
        <v>9</v>
      </c>
      <c r="G1958" t="str">
        <f>"07206"</f>
        <v>07206</v>
      </c>
      <c r="H1958" t="str">
        <f>""</f>
        <v/>
      </c>
      <c r="I1958">
        <v>2</v>
      </c>
    </row>
    <row r="1959" spans="1:9">
      <c r="A1959">
        <v>2162918</v>
      </c>
      <c r="B1959" t="s">
        <v>9</v>
      </c>
      <c r="C1959" t="str">
        <f t="shared" ref="C1959:C1969" si="125">"07217"</f>
        <v>07217</v>
      </c>
      <c r="D1959" t="str">
        <f>""</f>
        <v/>
      </c>
      <c r="E1959">
        <v>2159112</v>
      </c>
      <c r="F1959" t="s">
        <v>9</v>
      </c>
      <c r="G1959" t="str">
        <f>"01031"</f>
        <v>01031</v>
      </c>
      <c r="H1959" t="str">
        <f>""</f>
        <v/>
      </c>
      <c r="I1959">
        <v>2</v>
      </c>
    </row>
    <row r="1960" spans="1:9">
      <c r="A1960">
        <v>2162918</v>
      </c>
      <c r="B1960" t="s">
        <v>9</v>
      </c>
      <c r="C1960" t="str">
        <f t="shared" si="125"/>
        <v>07217</v>
      </c>
      <c r="D1960" t="str">
        <f>""</f>
        <v/>
      </c>
      <c r="E1960">
        <v>2159150</v>
      </c>
      <c r="F1960" t="s">
        <v>9</v>
      </c>
      <c r="G1960" t="str">
        <f>"01075"</f>
        <v>01075</v>
      </c>
      <c r="H1960" t="str">
        <f>""</f>
        <v/>
      </c>
      <c r="I1960">
        <v>2</v>
      </c>
    </row>
    <row r="1961" spans="1:9">
      <c r="A1961">
        <v>2162918</v>
      </c>
      <c r="B1961" t="s">
        <v>9</v>
      </c>
      <c r="C1961" t="str">
        <f t="shared" si="125"/>
        <v>07217</v>
      </c>
      <c r="D1961" t="str">
        <f>""</f>
        <v/>
      </c>
      <c r="E1961">
        <v>2159811</v>
      </c>
      <c r="F1961" t="s">
        <v>9</v>
      </c>
      <c r="G1961" t="str">
        <f>"01965"</f>
        <v>01965</v>
      </c>
      <c r="H1961" t="str">
        <f>""</f>
        <v/>
      </c>
      <c r="I1961">
        <v>2</v>
      </c>
    </row>
    <row r="1962" spans="1:9">
      <c r="A1962">
        <v>2162918</v>
      </c>
      <c r="B1962" t="s">
        <v>9</v>
      </c>
      <c r="C1962" t="str">
        <f t="shared" si="125"/>
        <v>07217</v>
      </c>
      <c r="D1962" t="str">
        <f>""</f>
        <v/>
      </c>
      <c r="E1962">
        <v>2162481</v>
      </c>
      <c r="F1962" t="s">
        <v>9</v>
      </c>
      <c r="G1962" t="str">
        <f>"06524"</f>
        <v>06524</v>
      </c>
      <c r="H1962" t="str">
        <f>""</f>
        <v/>
      </c>
      <c r="I1962">
        <v>1</v>
      </c>
    </row>
    <row r="1963" spans="1:9">
      <c r="A1963">
        <v>2162918</v>
      </c>
      <c r="B1963" t="s">
        <v>9</v>
      </c>
      <c r="C1963" t="str">
        <f t="shared" si="125"/>
        <v>07217</v>
      </c>
      <c r="D1963" t="str">
        <f>""</f>
        <v/>
      </c>
      <c r="E1963">
        <v>2162507</v>
      </c>
      <c r="F1963" t="s">
        <v>9</v>
      </c>
      <c r="G1963" t="str">
        <f>"06559"</f>
        <v>06559</v>
      </c>
      <c r="H1963" t="str">
        <f>""</f>
        <v/>
      </c>
      <c r="I1963">
        <v>1</v>
      </c>
    </row>
    <row r="1964" spans="1:9">
      <c r="A1964">
        <v>2162918</v>
      </c>
      <c r="B1964" t="s">
        <v>9</v>
      </c>
      <c r="C1964" t="str">
        <f t="shared" si="125"/>
        <v>07217</v>
      </c>
      <c r="D1964" t="str">
        <f>""</f>
        <v/>
      </c>
      <c r="E1964">
        <v>2162508</v>
      </c>
      <c r="F1964" t="s">
        <v>9</v>
      </c>
      <c r="G1964" t="str">
        <f>"06561"</f>
        <v>06561</v>
      </c>
      <c r="H1964" t="str">
        <f>""</f>
        <v/>
      </c>
      <c r="I1964">
        <v>1</v>
      </c>
    </row>
    <row r="1965" spans="1:9">
      <c r="A1965">
        <v>2162918</v>
      </c>
      <c r="B1965" t="s">
        <v>9</v>
      </c>
      <c r="C1965" t="str">
        <f t="shared" si="125"/>
        <v>07217</v>
      </c>
      <c r="D1965" t="str">
        <f>""</f>
        <v/>
      </c>
      <c r="E1965">
        <v>2162550</v>
      </c>
      <c r="F1965" t="s">
        <v>9</v>
      </c>
      <c r="G1965" t="str">
        <f>"06634"</f>
        <v>06634</v>
      </c>
      <c r="H1965" t="str">
        <f>""</f>
        <v/>
      </c>
      <c r="I1965">
        <v>1</v>
      </c>
    </row>
    <row r="1966" spans="1:9">
      <c r="A1966">
        <v>2162918</v>
      </c>
      <c r="B1966" t="s">
        <v>9</v>
      </c>
      <c r="C1966" t="str">
        <f t="shared" si="125"/>
        <v>07217</v>
      </c>
      <c r="D1966" t="str">
        <f>""</f>
        <v/>
      </c>
      <c r="E1966">
        <v>2162715</v>
      </c>
      <c r="F1966" t="s">
        <v>9</v>
      </c>
      <c r="G1966" t="str">
        <f>"06883"</f>
        <v>06883</v>
      </c>
      <c r="H1966" t="str">
        <f>""</f>
        <v/>
      </c>
      <c r="I1966">
        <v>1</v>
      </c>
    </row>
    <row r="1967" spans="1:9">
      <c r="A1967">
        <v>2162918</v>
      </c>
      <c r="B1967" t="s">
        <v>9</v>
      </c>
      <c r="C1967" t="str">
        <f t="shared" si="125"/>
        <v>07217</v>
      </c>
      <c r="D1967" t="str">
        <f>""</f>
        <v/>
      </c>
      <c r="E1967">
        <v>2162716</v>
      </c>
      <c r="F1967" t="s">
        <v>9</v>
      </c>
      <c r="G1967" t="str">
        <f>"06884"</f>
        <v>06884</v>
      </c>
      <c r="H1967" t="str">
        <f>""</f>
        <v/>
      </c>
      <c r="I1967">
        <v>3</v>
      </c>
    </row>
    <row r="1968" spans="1:9">
      <c r="A1968">
        <v>2162918</v>
      </c>
      <c r="B1968" t="s">
        <v>9</v>
      </c>
      <c r="C1968" t="str">
        <f t="shared" si="125"/>
        <v>07217</v>
      </c>
      <c r="D1968" t="str">
        <f>""</f>
        <v/>
      </c>
      <c r="E1968">
        <v>2162717</v>
      </c>
      <c r="F1968" t="s">
        <v>9</v>
      </c>
      <c r="G1968" t="str">
        <f>"06885"</f>
        <v>06885</v>
      </c>
      <c r="H1968" t="str">
        <f>""</f>
        <v/>
      </c>
      <c r="I1968">
        <v>3</v>
      </c>
    </row>
    <row r="1969" spans="1:9">
      <c r="A1969">
        <v>2162918</v>
      </c>
      <c r="B1969" t="s">
        <v>9</v>
      </c>
      <c r="C1969" t="str">
        <f t="shared" si="125"/>
        <v>07217</v>
      </c>
      <c r="D1969" t="str">
        <f>""</f>
        <v/>
      </c>
      <c r="E1969">
        <v>2162718</v>
      </c>
      <c r="F1969" t="s">
        <v>9</v>
      </c>
      <c r="G1969" t="str">
        <f>"06886"</f>
        <v>06886</v>
      </c>
      <c r="H1969" t="str">
        <f>""</f>
        <v/>
      </c>
      <c r="I1969">
        <v>3</v>
      </c>
    </row>
    <row r="1970" spans="1:9">
      <c r="A1970">
        <v>2162922</v>
      </c>
      <c r="B1970" t="s">
        <v>9</v>
      </c>
      <c r="C1970" t="str">
        <f>"07224"</f>
        <v>07224</v>
      </c>
      <c r="D1970" t="str">
        <f>""</f>
        <v/>
      </c>
      <c r="E1970">
        <v>2162942</v>
      </c>
      <c r="F1970" t="s">
        <v>9</v>
      </c>
      <c r="G1970" t="str">
        <f>"07264"</f>
        <v>07264</v>
      </c>
      <c r="H1970" t="str">
        <f>""</f>
        <v/>
      </c>
      <c r="I1970">
        <v>2</v>
      </c>
    </row>
    <row r="1971" spans="1:9">
      <c r="A1971">
        <v>2162950</v>
      </c>
      <c r="B1971" t="s">
        <v>9</v>
      </c>
      <c r="C1971" t="str">
        <f>"07278"</f>
        <v>07278</v>
      </c>
      <c r="D1971" t="str">
        <f>""</f>
        <v/>
      </c>
      <c r="E1971">
        <v>2162929</v>
      </c>
      <c r="F1971" t="s">
        <v>9</v>
      </c>
      <c r="G1971" t="str">
        <f>"07243"</f>
        <v>07243</v>
      </c>
      <c r="H1971" t="str">
        <f>""</f>
        <v/>
      </c>
      <c r="I1971">
        <v>1</v>
      </c>
    </row>
    <row r="1972" spans="1:9">
      <c r="A1972">
        <v>2162950</v>
      </c>
      <c r="B1972" t="s">
        <v>9</v>
      </c>
      <c r="C1972" t="str">
        <f>"07278"</f>
        <v>07278</v>
      </c>
      <c r="D1972" t="str">
        <f>""</f>
        <v/>
      </c>
      <c r="E1972">
        <v>2162944</v>
      </c>
      <c r="F1972" t="s">
        <v>9</v>
      </c>
      <c r="G1972" t="str">
        <f>"07266"</f>
        <v>07266</v>
      </c>
      <c r="H1972" t="str">
        <f>""</f>
        <v/>
      </c>
      <c r="I1972">
        <v>1</v>
      </c>
    </row>
    <row r="1973" spans="1:9">
      <c r="A1973">
        <v>2162950</v>
      </c>
      <c r="B1973" t="s">
        <v>9</v>
      </c>
      <c r="C1973" t="str">
        <f>"07278"</f>
        <v>07278</v>
      </c>
      <c r="D1973" t="str">
        <f>""</f>
        <v/>
      </c>
      <c r="E1973">
        <v>2162947</v>
      </c>
      <c r="F1973" t="s">
        <v>9</v>
      </c>
      <c r="G1973" t="str">
        <f>"07275"</f>
        <v>07275</v>
      </c>
      <c r="H1973" t="str">
        <f>""</f>
        <v/>
      </c>
      <c r="I1973">
        <v>2</v>
      </c>
    </row>
    <row r="1974" spans="1:9">
      <c r="A1974">
        <v>2162954</v>
      </c>
      <c r="B1974" t="s">
        <v>9</v>
      </c>
      <c r="C1974" t="str">
        <f t="shared" ref="C1974:C1981" si="126">"07287"</f>
        <v>07287</v>
      </c>
      <c r="D1974" t="str">
        <f>""</f>
        <v/>
      </c>
      <c r="E1974">
        <v>2159960</v>
      </c>
      <c r="F1974" t="s">
        <v>9</v>
      </c>
      <c r="G1974" t="str">
        <f>"02160"</f>
        <v>02160</v>
      </c>
      <c r="H1974" t="str">
        <f>""</f>
        <v/>
      </c>
      <c r="I1974">
        <v>1</v>
      </c>
    </row>
    <row r="1975" spans="1:9">
      <c r="A1975">
        <v>2162954</v>
      </c>
      <c r="B1975" t="s">
        <v>9</v>
      </c>
      <c r="C1975" t="str">
        <f t="shared" si="126"/>
        <v>07287</v>
      </c>
      <c r="D1975" t="str">
        <f>""</f>
        <v/>
      </c>
      <c r="E1975">
        <v>2160248</v>
      </c>
      <c r="F1975" t="s">
        <v>9</v>
      </c>
      <c r="G1975" t="str">
        <f>"02582"</f>
        <v>02582</v>
      </c>
      <c r="H1975" t="str">
        <f>""</f>
        <v/>
      </c>
      <c r="I1975">
        <v>1</v>
      </c>
    </row>
    <row r="1976" spans="1:9">
      <c r="A1976">
        <v>2162954</v>
      </c>
      <c r="B1976" t="s">
        <v>9</v>
      </c>
      <c r="C1976" t="str">
        <f t="shared" si="126"/>
        <v>07287</v>
      </c>
      <c r="D1976" t="str">
        <f>""</f>
        <v/>
      </c>
      <c r="E1976">
        <v>2160458</v>
      </c>
      <c r="F1976" t="s">
        <v>9</v>
      </c>
      <c r="G1976" t="str">
        <f>"03004"</f>
        <v>03004</v>
      </c>
      <c r="H1976" t="str">
        <f>""</f>
        <v/>
      </c>
      <c r="I1976">
        <v>6</v>
      </c>
    </row>
    <row r="1977" spans="1:9">
      <c r="A1977">
        <v>2162954</v>
      </c>
      <c r="B1977" t="s">
        <v>9</v>
      </c>
      <c r="C1977" t="str">
        <f t="shared" si="126"/>
        <v>07287</v>
      </c>
      <c r="D1977" t="str">
        <f>""</f>
        <v/>
      </c>
      <c r="E1977">
        <v>2160641</v>
      </c>
      <c r="F1977" t="s">
        <v>9</v>
      </c>
      <c r="G1977" t="str">
        <f>"03334"</f>
        <v>03334</v>
      </c>
      <c r="H1977" t="str">
        <f>""</f>
        <v/>
      </c>
      <c r="I1977">
        <v>1</v>
      </c>
    </row>
    <row r="1978" spans="1:9">
      <c r="A1978">
        <v>2162954</v>
      </c>
      <c r="B1978" t="s">
        <v>9</v>
      </c>
      <c r="C1978" t="str">
        <f t="shared" si="126"/>
        <v>07287</v>
      </c>
      <c r="D1978" t="str">
        <f>""</f>
        <v/>
      </c>
      <c r="E1978">
        <v>2160642</v>
      </c>
      <c r="F1978" t="s">
        <v>9</v>
      </c>
      <c r="G1978" t="str">
        <f>"03335"</f>
        <v>03335</v>
      </c>
      <c r="H1978" t="str">
        <f>""</f>
        <v/>
      </c>
      <c r="I1978">
        <v>1</v>
      </c>
    </row>
    <row r="1979" spans="1:9">
      <c r="A1979">
        <v>2162954</v>
      </c>
      <c r="B1979" t="s">
        <v>9</v>
      </c>
      <c r="C1979" t="str">
        <f t="shared" si="126"/>
        <v>07287</v>
      </c>
      <c r="D1979" t="str">
        <f>""</f>
        <v/>
      </c>
      <c r="E1979">
        <v>2160643</v>
      </c>
      <c r="F1979" t="s">
        <v>9</v>
      </c>
      <c r="G1979" t="str">
        <f>"03336"</f>
        <v>03336</v>
      </c>
      <c r="H1979" t="str">
        <f>""</f>
        <v/>
      </c>
      <c r="I1979">
        <v>1</v>
      </c>
    </row>
    <row r="1980" spans="1:9">
      <c r="A1980">
        <v>2162954</v>
      </c>
      <c r="B1980" t="s">
        <v>9</v>
      </c>
      <c r="C1980" t="str">
        <f t="shared" si="126"/>
        <v>07287</v>
      </c>
      <c r="D1980" t="str">
        <f>""</f>
        <v/>
      </c>
      <c r="E1980">
        <v>2162936</v>
      </c>
      <c r="F1980" t="s">
        <v>9</v>
      </c>
      <c r="G1980" t="str">
        <f>"07253"</f>
        <v>07253</v>
      </c>
      <c r="H1980" t="str">
        <f>""</f>
        <v/>
      </c>
      <c r="I1980">
        <v>1</v>
      </c>
    </row>
    <row r="1981" spans="1:9">
      <c r="A1981">
        <v>2162954</v>
      </c>
      <c r="B1981" t="s">
        <v>9</v>
      </c>
      <c r="C1981" t="str">
        <f t="shared" si="126"/>
        <v>07287</v>
      </c>
      <c r="D1981" t="str">
        <f>""</f>
        <v/>
      </c>
      <c r="E1981">
        <v>2186881</v>
      </c>
      <c r="F1981" t="s">
        <v>9</v>
      </c>
      <c r="G1981" t="str">
        <f>"38758"</f>
        <v>38758</v>
      </c>
      <c r="H1981" t="str">
        <f>""</f>
        <v/>
      </c>
      <c r="I1981">
        <v>1</v>
      </c>
    </row>
    <row r="1982" spans="1:9">
      <c r="A1982">
        <v>2162989</v>
      </c>
      <c r="B1982" t="s">
        <v>9</v>
      </c>
      <c r="C1982" t="str">
        <f>"07359"</f>
        <v>07359</v>
      </c>
      <c r="D1982" t="str">
        <f>""</f>
        <v/>
      </c>
      <c r="E1982">
        <v>2166694</v>
      </c>
      <c r="F1982" t="s">
        <v>9</v>
      </c>
      <c r="G1982" t="str">
        <f>"12592"</f>
        <v>12592</v>
      </c>
      <c r="H1982" t="str">
        <f>""</f>
        <v/>
      </c>
      <c r="I1982">
        <v>1</v>
      </c>
    </row>
    <row r="1983" spans="1:9">
      <c r="A1983">
        <v>2162989</v>
      </c>
      <c r="B1983" t="s">
        <v>9</v>
      </c>
      <c r="C1983" t="str">
        <f>"07359"</f>
        <v>07359</v>
      </c>
      <c r="D1983" t="str">
        <f>""</f>
        <v/>
      </c>
      <c r="E1983">
        <v>2166695</v>
      </c>
      <c r="F1983" t="s">
        <v>9</v>
      </c>
      <c r="G1983" t="str">
        <f>"12593"</f>
        <v>12593</v>
      </c>
      <c r="H1983" t="str">
        <f>""</f>
        <v/>
      </c>
      <c r="I1983">
        <v>1</v>
      </c>
    </row>
    <row r="1984" spans="1:9">
      <c r="A1984">
        <v>2162989</v>
      </c>
      <c r="B1984" t="s">
        <v>9</v>
      </c>
      <c r="C1984" t="str">
        <f>"07359"</f>
        <v>07359</v>
      </c>
      <c r="D1984" t="str">
        <f>""</f>
        <v/>
      </c>
      <c r="E1984">
        <v>2166696</v>
      </c>
      <c r="F1984" t="s">
        <v>9</v>
      </c>
      <c r="G1984" t="str">
        <f>"12594"</f>
        <v>12594</v>
      </c>
      <c r="H1984" t="str">
        <f>""</f>
        <v/>
      </c>
      <c r="I1984">
        <v>1</v>
      </c>
    </row>
    <row r="1985" spans="1:9">
      <c r="A1985">
        <v>2162989</v>
      </c>
      <c r="B1985" t="s">
        <v>9</v>
      </c>
      <c r="C1985" t="str">
        <f>"07359"</f>
        <v>07359</v>
      </c>
      <c r="D1985" t="str">
        <f>""</f>
        <v/>
      </c>
      <c r="E1985">
        <v>2166697</v>
      </c>
      <c r="F1985" t="s">
        <v>9</v>
      </c>
      <c r="G1985" t="str">
        <f>"12595"</f>
        <v>12595</v>
      </c>
      <c r="H1985" t="str">
        <f>""</f>
        <v/>
      </c>
      <c r="I1985">
        <v>1</v>
      </c>
    </row>
    <row r="1986" spans="1:9">
      <c r="A1986">
        <v>2162989</v>
      </c>
      <c r="B1986" t="s">
        <v>9</v>
      </c>
      <c r="C1986" t="str">
        <f>"07359"</f>
        <v>07359</v>
      </c>
      <c r="D1986" t="str">
        <f>""</f>
        <v/>
      </c>
      <c r="E1986">
        <v>2166698</v>
      </c>
      <c r="F1986" t="s">
        <v>9</v>
      </c>
      <c r="G1986" t="str">
        <f>"12596"</f>
        <v>12596</v>
      </c>
      <c r="H1986" t="str">
        <f>""</f>
        <v/>
      </c>
      <c r="I1986">
        <v>2</v>
      </c>
    </row>
    <row r="1987" spans="1:9">
      <c r="A1987">
        <v>2163000</v>
      </c>
      <c r="B1987" t="s">
        <v>9</v>
      </c>
      <c r="C1987" t="str">
        <f>"07379"</f>
        <v>07379</v>
      </c>
      <c r="D1987" t="str">
        <f>""</f>
        <v/>
      </c>
      <c r="E1987">
        <v>2159597</v>
      </c>
      <c r="F1987" t="s">
        <v>9</v>
      </c>
      <c r="G1987" t="str">
        <f>"01646"</f>
        <v>01646</v>
      </c>
      <c r="H1987" t="str">
        <f>""</f>
        <v/>
      </c>
      <c r="I1987">
        <v>1</v>
      </c>
    </row>
    <row r="1988" spans="1:9">
      <c r="A1988">
        <v>2163000</v>
      </c>
      <c r="B1988" t="s">
        <v>9</v>
      </c>
      <c r="C1988" t="str">
        <f>"07379"</f>
        <v>07379</v>
      </c>
      <c r="D1988" t="str">
        <f>""</f>
        <v/>
      </c>
      <c r="E1988">
        <v>2163005</v>
      </c>
      <c r="F1988" t="s">
        <v>9</v>
      </c>
      <c r="G1988" t="str">
        <f>"07385"</f>
        <v>07385</v>
      </c>
      <c r="H1988" t="str">
        <f>""</f>
        <v/>
      </c>
      <c r="I1988">
        <v>1</v>
      </c>
    </row>
    <row r="1989" spans="1:9">
      <c r="A1989">
        <v>2163000</v>
      </c>
      <c r="B1989" t="s">
        <v>9</v>
      </c>
      <c r="C1989" t="str">
        <f>"07379"</f>
        <v>07379</v>
      </c>
      <c r="D1989" t="str">
        <f>""</f>
        <v/>
      </c>
      <c r="E1989">
        <v>2163007</v>
      </c>
      <c r="F1989" t="s">
        <v>9</v>
      </c>
      <c r="G1989" t="str">
        <f>"07389"</f>
        <v>07389</v>
      </c>
      <c r="H1989" t="str">
        <f>""</f>
        <v/>
      </c>
      <c r="I1989">
        <v>1</v>
      </c>
    </row>
    <row r="1990" spans="1:9">
      <c r="A1990">
        <v>2163000</v>
      </c>
      <c r="B1990" t="s">
        <v>9</v>
      </c>
      <c r="C1990" t="str">
        <f>"07379"</f>
        <v>07379</v>
      </c>
      <c r="D1990" t="str">
        <f>""</f>
        <v/>
      </c>
      <c r="E1990">
        <v>2163008</v>
      </c>
      <c r="F1990" t="s">
        <v>9</v>
      </c>
      <c r="G1990" t="str">
        <f>"07390"</f>
        <v>07390</v>
      </c>
      <c r="H1990" t="str">
        <f>""</f>
        <v/>
      </c>
      <c r="I1990">
        <v>2</v>
      </c>
    </row>
    <row r="1991" spans="1:9">
      <c r="A1991">
        <v>2163000</v>
      </c>
      <c r="B1991" t="s">
        <v>9</v>
      </c>
      <c r="C1991" t="str">
        <f>"07379"</f>
        <v>07379</v>
      </c>
      <c r="D1991" t="str">
        <f>""</f>
        <v/>
      </c>
      <c r="E1991">
        <v>2163009</v>
      </c>
      <c r="F1991" t="s">
        <v>9</v>
      </c>
      <c r="G1991" t="str">
        <f>"07391"</f>
        <v>07391</v>
      </c>
      <c r="H1991" t="str">
        <f>""</f>
        <v/>
      </c>
      <c r="I1991">
        <v>1</v>
      </c>
    </row>
    <row r="1992" spans="1:9">
      <c r="A1992">
        <v>2163016</v>
      </c>
      <c r="B1992" t="s">
        <v>9</v>
      </c>
      <c r="C1992" t="str">
        <f t="shared" ref="C1992:C1999" si="127">"07406"</f>
        <v>07406</v>
      </c>
      <c r="D1992" t="str">
        <f>""</f>
        <v/>
      </c>
      <c r="E1992">
        <v>2162968</v>
      </c>
      <c r="F1992" t="s">
        <v>9</v>
      </c>
      <c r="G1992" t="str">
        <f>"07305"</f>
        <v>07305</v>
      </c>
      <c r="H1992" t="str">
        <f>""</f>
        <v/>
      </c>
      <c r="I1992">
        <v>1</v>
      </c>
    </row>
    <row r="1993" spans="1:9">
      <c r="A1993">
        <v>2163016</v>
      </c>
      <c r="B1993" t="s">
        <v>9</v>
      </c>
      <c r="C1993" t="str">
        <f t="shared" si="127"/>
        <v>07406</v>
      </c>
      <c r="D1993" t="str">
        <f>""</f>
        <v/>
      </c>
      <c r="E1993">
        <v>2162969</v>
      </c>
      <c r="F1993" t="s">
        <v>9</v>
      </c>
      <c r="G1993" t="str">
        <f>"07306"</f>
        <v>07306</v>
      </c>
      <c r="H1993" t="str">
        <f>""</f>
        <v/>
      </c>
      <c r="I1993">
        <v>1</v>
      </c>
    </row>
    <row r="1994" spans="1:9">
      <c r="A1994">
        <v>2163016</v>
      </c>
      <c r="B1994" t="s">
        <v>9</v>
      </c>
      <c r="C1994" t="str">
        <f t="shared" si="127"/>
        <v>07406</v>
      </c>
      <c r="D1994" t="str">
        <f>""</f>
        <v/>
      </c>
      <c r="E1994">
        <v>2163027</v>
      </c>
      <c r="F1994" t="s">
        <v>9</v>
      </c>
      <c r="G1994" t="str">
        <f>"07437"</f>
        <v>07437</v>
      </c>
      <c r="H1994" t="str">
        <f>""</f>
        <v/>
      </c>
      <c r="I1994">
        <v>1</v>
      </c>
    </row>
    <row r="1995" spans="1:9">
      <c r="A1995">
        <v>2163016</v>
      </c>
      <c r="B1995" t="s">
        <v>9</v>
      </c>
      <c r="C1995" t="str">
        <f t="shared" si="127"/>
        <v>07406</v>
      </c>
      <c r="D1995" t="str">
        <f>""</f>
        <v/>
      </c>
      <c r="E1995">
        <v>2163125</v>
      </c>
      <c r="F1995" t="s">
        <v>9</v>
      </c>
      <c r="G1995" t="str">
        <f>"07594"</f>
        <v>07594</v>
      </c>
      <c r="H1995" t="str">
        <f>""</f>
        <v/>
      </c>
      <c r="I1995">
        <v>1</v>
      </c>
    </row>
    <row r="1996" spans="1:9">
      <c r="A1996">
        <v>2163016</v>
      </c>
      <c r="B1996" t="s">
        <v>9</v>
      </c>
      <c r="C1996" t="str">
        <f t="shared" si="127"/>
        <v>07406</v>
      </c>
      <c r="D1996" t="str">
        <f>""</f>
        <v/>
      </c>
      <c r="E1996">
        <v>2163295</v>
      </c>
      <c r="F1996" t="s">
        <v>9</v>
      </c>
      <c r="G1996" t="str">
        <f>"07900"</f>
        <v>07900</v>
      </c>
      <c r="H1996" t="str">
        <f>"32310 A"</f>
        <v>32310 A</v>
      </c>
      <c r="I1996">
        <v>1</v>
      </c>
    </row>
    <row r="1997" spans="1:9">
      <c r="A1997">
        <v>2163016</v>
      </c>
      <c r="B1997" t="s">
        <v>9</v>
      </c>
      <c r="C1997" t="str">
        <f t="shared" si="127"/>
        <v>07406</v>
      </c>
      <c r="D1997" t="str">
        <f>""</f>
        <v/>
      </c>
      <c r="E1997">
        <v>2163301</v>
      </c>
      <c r="F1997" t="s">
        <v>9</v>
      </c>
      <c r="G1997" t="str">
        <f>"07908"</f>
        <v>07908</v>
      </c>
      <c r="H1997" t="str">
        <f>"33116"</f>
        <v>33116</v>
      </c>
      <c r="I1997">
        <v>1</v>
      </c>
    </row>
    <row r="1998" spans="1:9">
      <c r="A1998">
        <v>2163016</v>
      </c>
      <c r="B1998" t="s">
        <v>9</v>
      </c>
      <c r="C1998" t="str">
        <f t="shared" si="127"/>
        <v>07406</v>
      </c>
      <c r="D1998" t="str">
        <f>""</f>
        <v/>
      </c>
      <c r="E1998">
        <v>2163430</v>
      </c>
      <c r="F1998" t="s">
        <v>9</v>
      </c>
      <c r="G1998" t="str">
        <f>"08093"</f>
        <v>08093</v>
      </c>
      <c r="H1998" t="str">
        <f>""</f>
        <v/>
      </c>
      <c r="I1998">
        <v>1</v>
      </c>
    </row>
    <row r="1999" spans="1:9">
      <c r="A1999">
        <v>2163016</v>
      </c>
      <c r="B1999" t="s">
        <v>9</v>
      </c>
      <c r="C1999" t="str">
        <f t="shared" si="127"/>
        <v>07406</v>
      </c>
      <c r="D1999" t="str">
        <f>""</f>
        <v/>
      </c>
      <c r="E1999">
        <v>2163434</v>
      </c>
      <c r="F1999" t="s">
        <v>9</v>
      </c>
      <c r="G1999" t="str">
        <f>"08098"</f>
        <v>08098</v>
      </c>
      <c r="H1999" t="str">
        <f>""</f>
        <v/>
      </c>
      <c r="I1999">
        <v>1</v>
      </c>
    </row>
    <row r="2000" spans="1:9">
      <c r="A2000">
        <v>2163029</v>
      </c>
      <c r="B2000" t="s">
        <v>9</v>
      </c>
      <c r="C2000" t="str">
        <f>"07441"</f>
        <v>07441</v>
      </c>
      <c r="D2000" t="str">
        <f>""</f>
        <v/>
      </c>
      <c r="E2000">
        <v>2160242</v>
      </c>
      <c r="F2000" t="s">
        <v>9</v>
      </c>
      <c r="G2000" t="str">
        <f>"02574"</f>
        <v>02574</v>
      </c>
      <c r="H2000" t="str">
        <f>""</f>
        <v/>
      </c>
      <c r="I2000">
        <v>6</v>
      </c>
    </row>
    <row r="2001" spans="1:9">
      <c r="A2001">
        <v>2163029</v>
      </c>
      <c r="B2001" t="s">
        <v>9</v>
      </c>
      <c r="C2001" t="str">
        <f>"07441"</f>
        <v>07441</v>
      </c>
      <c r="D2001" t="str">
        <f>""</f>
        <v/>
      </c>
      <c r="E2001">
        <v>2163030</v>
      </c>
      <c r="F2001" t="s">
        <v>9</v>
      </c>
      <c r="G2001" t="str">
        <f>"07442"</f>
        <v>07442</v>
      </c>
      <c r="H2001" t="str">
        <f>""</f>
        <v/>
      </c>
      <c r="I2001">
        <v>6</v>
      </c>
    </row>
    <row r="2002" spans="1:9">
      <c r="A2002">
        <v>2163029</v>
      </c>
      <c r="B2002" t="s">
        <v>9</v>
      </c>
      <c r="C2002" t="str">
        <f>"07441"</f>
        <v>07441</v>
      </c>
      <c r="D2002" t="str">
        <f>""</f>
        <v/>
      </c>
      <c r="E2002">
        <v>2163031</v>
      </c>
      <c r="F2002" t="s">
        <v>9</v>
      </c>
      <c r="G2002" t="str">
        <f>"07443"</f>
        <v>07443</v>
      </c>
      <c r="H2002" t="str">
        <f>""</f>
        <v/>
      </c>
      <c r="I2002">
        <v>6</v>
      </c>
    </row>
    <row r="2003" spans="1:9">
      <c r="A2003">
        <v>2163038</v>
      </c>
      <c r="B2003" t="s">
        <v>9</v>
      </c>
      <c r="C2003" t="str">
        <f>"07466"</f>
        <v>07466</v>
      </c>
      <c r="D2003" t="str">
        <f>""</f>
        <v/>
      </c>
      <c r="E2003">
        <v>2160376</v>
      </c>
      <c r="F2003" t="s">
        <v>9</v>
      </c>
      <c r="G2003" t="str">
        <f>"02828"</f>
        <v>02828</v>
      </c>
      <c r="H2003" t="str">
        <f>""</f>
        <v/>
      </c>
      <c r="I2003">
        <v>1</v>
      </c>
    </row>
    <row r="2004" spans="1:9">
      <c r="A2004">
        <v>2163038</v>
      </c>
      <c r="B2004" t="s">
        <v>9</v>
      </c>
      <c r="C2004" t="str">
        <f>"07466"</f>
        <v>07466</v>
      </c>
      <c r="D2004" t="str">
        <f>""</f>
        <v/>
      </c>
      <c r="E2004">
        <v>2160883</v>
      </c>
      <c r="F2004" t="s">
        <v>9</v>
      </c>
      <c r="G2004" t="str">
        <f>"03771"</f>
        <v>03771</v>
      </c>
      <c r="H2004" t="str">
        <f>""</f>
        <v/>
      </c>
      <c r="I2004">
        <v>1</v>
      </c>
    </row>
    <row r="2005" spans="1:9">
      <c r="A2005">
        <v>2163038</v>
      </c>
      <c r="B2005" t="s">
        <v>9</v>
      </c>
      <c r="C2005" t="str">
        <f>"07466"</f>
        <v>07466</v>
      </c>
      <c r="D2005" t="str">
        <f>""</f>
        <v/>
      </c>
      <c r="E2005">
        <v>2161613</v>
      </c>
      <c r="F2005" t="s">
        <v>9</v>
      </c>
      <c r="G2005" t="str">
        <f>"05019"</f>
        <v>05019</v>
      </c>
      <c r="H2005" t="str">
        <f>""</f>
        <v/>
      </c>
      <c r="I2005">
        <v>2</v>
      </c>
    </row>
    <row r="2006" spans="1:9">
      <c r="A2006">
        <v>2163038</v>
      </c>
      <c r="B2006" t="s">
        <v>9</v>
      </c>
      <c r="C2006" t="str">
        <f>"07466"</f>
        <v>07466</v>
      </c>
      <c r="D2006" t="str">
        <f>""</f>
        <v/>
      </c>
      <c r="E2006">
        <v>2161814</v>
      </c>
      <c r="F2006" t="s">
        <v>9</v>
      </c>
      <c r="G2006" t="str">
        <f>"05332"</f>
        <v>05332</v>
      </c>
      <c r="H2006" t="str">
        <f>""</f>
        <v/>
      </c>
      <c r="I2006">
        <v>1</v>
      </c>
    </row>
    <row r="2007" spans="1:9">
      <c r="A2007">
        <v>2163038</v>
      </c>
      <c r="B2007" t="s">
        <v>9</v>
      </c>
      <c r="C2007" t="str">
        <f>"07466"</f>
        <v>07466</v>
      </c>
      <c r="D2007" t="str">
        <f>""</f>
        <v/>
      </c>
      <c r="E2007">
        <v>2161831</v>
      </c>
      <c r="F2007" t="s">
        <v>9</v>
      </c>
      <c r="G2007" t="str">
        <f>"05364"</f>
        <v>05364</v>
      </c>
      <c r="H2007" t="str">
        <f>""</f>
        <v/>
      </c>
      <c r="I2007">
        <v>1</v>
      </c>
    </row>
    <row r="2008" spans="1:9">
      <c r="A2008">
        <v>2163043</v>
      </c>
      <c r="B2008" t="s">
        <v>9</v>
      </c>
      <c r="C2008" t="str">
        <f t="shared" ref="C2008:C2024" si="128">"07477"</f>
        <v>07477</v>
      </c>
      <c r="D2008" t="str">
        <f>""</f>
        <v/>
      </c>
      <c r="E2008">
        <v>2159165</v>
      </c>
      <c r="F2008" t="s">
        <v>9</v>
      </c>
      <c r="G2008" t="str">
        <f>"01094"</f>
        <v>01094</v>
      </c>
      <c r="H2008" t="str">
        <f>""</f>
        <v/>
      </c>
      <c r="I2008">
        <v>1</v>
      </c>
    </row>
    <row r="2009" spans="1:9">
      <c r="A2009">
        <v>2163043</v>
      </c>
      <c r="B2009" t="s">
        <v>9</v>
      </c>
      <c r="C2009" t="str">
        <f t="shared" si="128"/>
        <v>07477</v>
      </c>
      <c r="D2009" t="str">
        <f>""</f>
        <v/>
      </c>
      <c r="E2009">
        <v>2163045</v>
      </c>
      <c r="F2009" t="s">
        <v>9</v>
      </c>
      <c r="G2009" t="str">
        <f>"07479"</f>
        <v>07479</v>
      </c>
      <c r="H2009" t="str">
        <f>""</f>
        <v/>
      </c>
      <c r="I2009">
        <v>2</v>
      </c>
    </row>
    <row r="2010" spans="1:9">
      <c r="A2010">
        <v>2163043</v>
      </c>
      <c r="B2010" t="s">
        <v>9</v>
      </c>
      <c r="C2010" t="str">
        <f t="shared" si="128"/>
        <v>07477</v>
      </c>
      <c r="D2010" t="str">
        <f>""</f>
        <v/>
      </c>
      <c r="E2010">
        <v>2163046</v>
      </c>
      <c r="F2010" t="s">
        <v>9</v>
      </c>
      <c r="G2010" t="str">
        <f>"07480"</f>
        <v>07480</v>
      </c>
      <c r="H2010" t="str">
        <f>""</f>
        <v/>
      </c>
      <c r="I2010">
        <v>2</v>
      </c>
    </row>
    <row r="2011" spans="1:9">
      <c r="A2011">
        <v>2163043</v>
      </c>
      <c r="B2011" t="s">
        <v>9</v>
      </c>
      <c r="C2011" t="str">
        <f t="shared" si="128"/>
        <v>07477</v>
      </c>
      <c r="D2011" t="str">
        <f>""</f>
        <v/>
      </c>
      <c r="E2011">
        <v>2163047</v>
      </c>
      <c r="F2011" t="s">
        <v>9</v>
      </c>
      <c r="G2011" t="str">
        <f>"07481"</f>
        <v>07481</v>
      </c>
      <c r="H2011" t="str">
        <f>""</f>
        <v/>
      </c>
      <c r="I2011">
        <v>2</v>
      </c>
    </row>
    <row r="2012" spans="1:9">
      <c r="A2012">
        <v>2163043</v>
      </c>
      <c r="B2012" t="s">
        <v>9</v>
      </c>
      <c r="C2012" t="str">
        <f t="shared" si="128"/>
        <v>07477</v>
      </c>
      <c r="D2012" t="str">
        <f>""</f>
        <v/>
      </c>
      <c r="E2012">
        <v>2163048</v>
      </c>
      <c r="F2012" t="s">
        <v>9</v>
      </c>
      <c r="G2012" t="str">
        <f>"07482"</f>
        <v>07482</v>
      </c>
      <c r="H2012" t="str">
        <f>""</f>
        <v/>
      </c>
      <c r="I2012">
        <v>1</v>
      </c>
    </row>
    <row r="2013" spans="1:9">
      <c r="A2013">
        <v>2163043</v>
      </c>
      <c r="B2013" t="s">
        <v>9</v>
      </c>
      <c r="C2013" t="str">
        <f t="shared" si="128"/>
        <v>07477</v>
      </c>
      <c r="D2013" t="str">
        <f>""</f>
        <v/>
      </c>
      <c r="E2013">
        <v>2163049</v>
      </c>
      <c r="F2013" t="s">
        <v>9</v>
      </c>
      <c r="G2013" t="str">
        <f>"07483"</f>
        <v>07483</v>
      </c>
      <c r="H2013" t="str">
        <f>""</f>
        <v/>
      </c>
      <c r="I2013">
        <v>1</v>
      </c>
    </row>
    <row r="2014" spans="1:9">
      <c r="A2014">
        <v>2163043</v>
      </c>
      <c r="B2014" t="s">
        <v>9</v>
      </c>
      <c r="C2014" t="str">
        <f t="shared" si="128"/>
        <v>07477</v>
      </c>
      <c r="D2014" t="str">
        <f>""</f>
        <v/>
      </c>
      <c r="E2014">
        <v>2163050</v>
      </c>
      <c r="F2014" t="s">
        <v>9</v>
      </c>
      <c r="G2014" t="str">
        <f>"07484"</f>
        <v>07484</v>
      </c>
      <c r="H2014" t="str">
        <f>""</f>
        <v/>
      </c>
      <c r="I2014">
        <v>1</v>
      </c>
    </row>
    <row r="2015" spans="1:9">
      <c r="A2015">
        <v>2163043</v>
      </c>
      <c r="B2015" t="s">
        <v>9</v>
      </c>
      <c r="C2015" t="str">
        <f t="shared" si="128"/>
        <v>07477</v>
      </c>
      <c r="D2015" t="str">
        <f>""</f>
        <v/>
      </c>
      <c r="E2015">
        <v>2163052</v>
      </c>
      <c r="F2015" t="s">
        <v>9</v>
      </c>
      <c r="G2015" t="str">
        <f>"07486"</f>
        <v>07486</v>
      </c>
      <c r="H2015" t="str">
        <f>""</f>
        <v/>
      </c>
      <c r="I2015">
        <v>1</v>
      </c>
    </row>
    <row r="2016" spans="1:9">
      <c r="A2016">
        <v>2163043</v>
      </c>
      <c r="B2016" t="s">
        <v>9</v>
      </c>
      <c r="C2016" t="str">
        <f t="shared" si="128"/>
        <v>07477</v>
      </c>
      <c r="D2016" t="str">
        <f>""</f>
        <v/>
      </c>
      <c r="E2016">
        <v>2163053</v>
      </c>
      <c r="F2016" t="s">
        <v>9</v>
      </c>
      <c r="G2016" t="str">
        <f>"07487"</f>
        <v>07487</v>
      </c>
      <c r="H2016" t="str">
        <f>""</f>
        <v/>
      </c>
      <c r="I2016">
        <v>1</v>
      </c>
    </row>
    <row r="2017" spans="1:9">
      <c r="A2017">
        <v>2163043</v>
      </c>
      <c r="B2017" t="s">
        <v>9</v>
      </c>
      <c r="C2017" t="str">
        <f t="shared" si="128"/>
        <v>07477</v>
      </c>
      <c r="D2017" t="str">
        <f>""</f>
        <v/>
      </c>
      <c r="E2017">
        <v>2163054</v>
      </c>
      <c r="F2017" t="s">
        <v>9</v>
      </c>
      <c r="G2017" t="str">
        <f>"07488"</f>
        <v>07488</v>
      </c>
      <c r="H2017" t="str">
        <f>""</f>
        <v/>
      </c>
      <c r="I2017">
        <v>1</v>
      </c>
    </row>
    <row r="2018" spans="1:9">
      <c r="A2018">
        <v>2163043</v>
      </c>
      <c r="B2018" t="s">
        <v>9</v>
      </c>
      <c r="C2018" t="str">
        <f t="shared" si="128"/>
        <v>07477</v>
      </c>
      <c r="D2018" t="str">
        <f>""</f>
        <v/>
      </c>
      <c r="E2018">
        <v>2163055</v>
      </c>
      <c r="F2018" t="s">
        <v>9</v>
      </c>
      <c r="G2018" t="str">
        <f>"07489"</f>
        <v>07489</v>
      </c>
      <c r="H2018" t="str">
        <f>""</f>
        <v/>
      </c>
      <c r="I2018">
        <v>1</v>
      </c>
    </row>
    <row r="2019" spans="1:9">
      <c r="A2019">
        <v>2163043</v>
      </c>
      <c r="B2019" t="s">
        <v>9</v>
      </c>
      <c r="C2019" t="str">
        <f t="shared" si="128"/>
        <v>07477</v>
      </c>
      <c r="D2019" t="str">
        <f>""</f>
        <v/>
      </c>
      <c r="E2019">
        <v>2163056</v>
      </c>
      <c r="F2019" t="s">
        <v>9</v>
      </c>
      <c r="G2019" t="str">
        <f>"07490"</f>
        <v>07490</v>
      </c>
      <c r="H2019" t="str">
        <f>""</f>
        <v/>
      </c>
      <c r="I2019">
        <v>1</v>
      </c>
    </row>
    <row r="2020" spans="1:9">
      <c r="A2020">
        <v>2163043</v>
      </c>
      <c r="B2020" t="s">
        <v>9</v>
      </c>
      <c r="C2020" t="str">
        <f t="shared" si="128"/>
        <v>07477</v>
      </c>
      <c r="D2020" t="str">
        <f>""</f>
        <v/>
      </c>
      <c r="E2020">
        <v>2163057</v>
      </c>
      <c r="F2020" t="s">
        <v>9</v>
      </c>
      <c r="G2020" t="str">
        <f>"07491"</f>
        <v>07491</v>
      </c>
      <c r="H2020" t="str">
        <f>""</f>
        <v/>
      </c>
      <c r="I2020">
        <v>1</v>
      </c>
    </row>
    <row r="2021" spans="1:9">
      <c r="A2021">
        <v>2163043</v>
      </c>
      <c r="B2021" t="s">
        <v>9</v>
      </c>
      <c r="C2021" t="str">
        <f t="shared" si="128"/>
        <v>07477</v>
      </c>
      <c r="D2021" t="str">
        <f>""</f>
        <v/>
      </c>
      <c r="E2021">
        <v>2163058</v>
      </c>
      <c r="F2021" t="s">
        <v>9</v>
      </c>
      <c r="G2021" t="str">
        <f>"07492"</f>
        <v>07492</v>
      </c>
      <c r="H2021" t="str">
        <f>""</f>
        <v/>
      </c>
      <c r="I2021">
        <v>2</v>
      </c>
    </row>
    <row r="2022" spans="1:9">
      <c r="A2022">
        <v>2163043</v>
      </c>
      <c r="B2022" t="s">
        <v>9</v>
      </c>
      <c r="C2022" t="str">
        <f t="shared" si="128"/>
        <v>07477</v>
      </c>
      <c r="D2022" t="str">
        <f>""</f>
        <v/>
      </c>
      <c r="E2022">
        <v>2163059</v>
      </c>
      <c r="F2022" t="s">
        <v>9</v>
      </c>
      <c r="G2022" t="str">
        <f>"07493"</f>
        <v>07493</v>
      </c>
      <c r="H2022" t="str">
        <f>""</f>
        <v/>
      </c>
      <c r="I2022">
        <v>1</v>
      </c>
    </row>
    <row r="2023" spans="1:9">
      <c r="A2023">
        <v>2163043</v>
      </c>
      <c r="B2023" t="s">
        <v>9</v>
      </c>
      <c r="C2023" t="str">
        <f t="shared" si="128"/>
        <v>07477</v>
      </c>
      <c r="D2023" t="str">
        <f>""</f>
        <v/>
      </c>
      <c r="E2023">
        <v>2163060</v>
      </c>
      <c r="F2023" t="s">
        <v>9</v>
      </c>
      <c r="G2023" t="str">
        <f>"07494"</f>
        <v>07494</v>
      </c>
      <c r="H2023" t="str">
        <f>""</f>
        <v/>
      </c>
      <c r="I2023">
        <v>1</v>
      </c>
    </row>
    <row r="2024" spans="1:9">
      <c r="A2024">
        <v>2163043</v>
      </c>
      <c r="B2024" t="s">
        <v>9</v>
      </c>
      <c r="C2024" t="str">
        <f t="shared" si="128"/>
        <v>07477</v>
      </c>
      <c r="D2024" t="str">
        <f>""</f>
        <v/>
      </c>
      <c r="E2024">
        <v>2163061</v>
      </c>
      <c r="F2024" t="s">
        <v>9</v>
      </c>
      <c r="G2024" t="str">
        <f>"07495"</f>
        <v>07495</v>
      </c>
      <c r="H2024" t="str">
        <f>""</f>
        <v/>
      </c>
      <c r="I2024">
        <v>1</v>
      </c>
    </row>
    <row r="2025" spans="1:9">
      <c r="A2025">
        <v>2163044</v>
      </c>
      <c r="B2025" t="s">
        <v>9</v>
      </c>
      <c r="C2025" t="str">
        <f t="shared" ref="C2025:C2041" si="129">"07478"</f>
        <v>07478</v>
      </c>
      <c r="D2025" t="str">
        <f>""</f>
        <v/>
      </c>
      <c r="E2025">
        <v>2159165</v>
      </c>
      <c r="F2025" t="s">
        <v>9</v>
      </c>
      <c r="G2025" t="str">
        <f>"01094"</f>
        <v>01094</v>
      </c>
      <c r="H2025" t="str">
        <f>""</f>
        <v/>
      </c>
      <c r="I2025">
        <v>1</v>
      </c>
    </row>
    <row r="2026" spans="1:9">
      <c r="A2026">
        <v>2163044</v>
      </c>
      <c r="B2026" t="s">
        <v>9</v>
      </c>
      <c r="C2026" t="str">
        <f t="shared" si="129"/>
        <v>07478</v>
      </c>
      <c r="D2026" t="str">
        <f>""</f>
        <v/>
      </c>
      <c r="E2026">
        <v>2163045</v>
      </c>
      <c r="F2026" t="s">
        <v>9</v>
      </c>
      <c r="G2026" t="str">
        <f>"07479"</f>
        <v>07479</v>
      </c>
      <c r="H2026" t="str">
        <f>""</f>
        <v/>
      </c>
      <c r="I2026">
        <v>2</v>
      </c>
    </row>
    <row r="2027" spans="1:9">
      <c r="A2027">
        <v>2163044</v>
      </c>
      <c r="B2027" t="s">
        <v>9</v>
      </c>
      <c r="C2027" t="str">
        <f t="shared" si="129"/>
        <v>07478</v>
      </c>
      <c r="D2027" t="str">
        <f>""</f>
        <v/>
      </c>
      <c r="E2027">
        <v>2163046</v>
      </c>
      <c r="F2027" t="s">
        <v>9</v>
      </c>
      <c r="G2027" t="str">
        <f>"07480"</f>
        <v>07480</v>
      </c>
      <c r="H2027" t="str">
        <f>""</f>
        <v/>
      </c>
      <c r="I2027">
        <v>2</v>
      </c>
    </row>
    <row r="2028" spans="1:9">
      <c r="A2028">
        <v>2163044</v>
      </c>
      <c r="B2028" t="s">
        <v>9</v>
      </c>
      <c r="C2028" t="str">
        <f t="shared" si="129"/>
        <v>07478</v>
      </c>
      <c r="D2028" t="str">
        <f>""</f>
        <v/>
      </c>
      <c r="E2028">
        <v>2163047</v>
      </c>
      <c r="F2028" t="s">
        <v>9</v>
      </c>
      <c r="G2028" t="str">
        <f>"07481"</f>
        <v>07481</v>
      </c>
      <c r="H2028" t="str">
        <f>""</f>
        <v/>
      </c>
      <c r="I2028">
        <v>3</v>
      </c>
    </row>
    <row r="2029" spans="1:9">
      <c r="A2029">
        <v>2163044</v>
      </c>
      <c r="B2029" t="s">
        <v>9</v>
      </c>
      <c r="C2029" t="str">
        <f t="shared" si="129"/>
        <v>07478</v>
      </c>
      <c r="D2029" t="str">
        <f>""</f>
        <v/>
      </c>
      <c r="E2029">
        <v>2163048</v>
      </c>
      <c r="F2029" t="s">
        <v>9</v>
      </c>
      <c r="G2029" t="str">
        <f>"07482"</f>
        <v>07482</v>
      </c>
      <c r="H2029" t="str">
        <f>""</f>
        <v/>
      </c>
      <c r="I2029">
        <v>1</v>
      </c>
    </row>
    <row r="2030" spans="1:9">
      <c r="A2030">
        <v>2163044</v>
      </c>
      <c r="B2030" t="s">
        <v>9</v>
      </c>
      <c r="C2030" t="str">
        <f t="shared" si="129"/>
        <v>07478</v>
      </c>
      <c r="D2030" t="str">
        <f>""</f>
        <v/>
      </c>
      <c r="E2030">
        <v>2163049</v>
      </c>
      <c r="F2030" t="s">
        <v>9</v>
      </c>
      <c r="G2030" t="str">
        <f>"07483"</f>
        <v>07483</v>
      </c>
      <c r="H2030" t="str">
        <f>""</f>
        <v/>
      </c>
      <c r="I2030">
        <v>1</v>
      </c>
    </row>
    <row r="2031" spans="1:9">
      <c r="A2031">
        <v>2163044</v>
      </c>
      <c r="B2031" t="s">
        <v>9</v>
      </c>
      <c r="C2031" t="str">
        <f t="shared" si="129"/>
        <v>07478</v>
      </c>
      <c r="D2031" t="str">
        <f>""</f>
        <v/>
      </c>
      <c r="E2031">
        <v>2163050</v>
      </c>
      <c r="F2031" t="s">
        <v>9</v>
      </c>
      <c r="G2031" t="str">
        <f>"07484"</f>
        <v>07484</v>
      </c>
      <c r="H2031" t="str">
        <f>""</f>
        <v/>
      </c>
      <c r="I2031">
        <v>1</v>
      </c>
    </row>
    <row r="2032" spans="1:9">
      <c r="A2032">
        <v>2163044</v>
      </c>
      <c r="B2032" t="s">
        <v>9</v>
      </c>
      <c r="C2032" t="str">
        <f t="shared" si="129"/>
        <v>07478</v>
      </c>
      <c r="D2032" t="str">
        <f>""</f>
        <v/>
      </c>
      <c r="E2032">
        <v>2163051</v>
      </c>
      <c r="F2032" t="s">
        <v>9</v>
      </c>
      <c r="G2032" t="str">
        <f>"07485"</f>
        <v>07485</v>
      </c>
      <c r="H2032" t="str">
        <f>""</f>
        <v/>
      </c>
      <c r="I2032">
        <v>1</v>
      </c>
    </row>
    <row r="2033" spans="1:9">
      <c r="A2033">
        <v>2163044</v>
      </c>
      <c r="B2033" t="s">
        <v>9</v>
      </c>
      <c r="C2033" t="str">
        <f t="shared" si="129"/>
        <v>07478</v>
      </c>
      <c r="D2033" t="str">
        <f>""</f>
        <v/>
      </c>
      <c r="E2033">
        <v>2163052</v>
      </c>
      <c r="F2033" t="s">
        <v>9</v>
      </c>
      <c r="G2033" t="str">
        <f>"07486"</f>
        <v>07486</v>
      </c>
      <c r="H2033" t="str">
        <f>""</f>
        <v/>
      </c>
      <c r="I2033">
        <v>1</v>
      </c>
    </row>
    <row r="2034" spans="1:9">
      <c r="A2034">
        <v>2163044</v>
      </c>
      <c r="B2034" t="s">
        <v>9</v>
      </c>
      <c r="C2034" t="str">
        <f t="shared" si="129"/>
        <v>07478</v>
      </c>
      <c r="D2034" t="str">
        <f>""</f>
        <v/>
      </c>
      <c r="E2034">
        <v>2163053</v>
      </c>
      <c r="F2034" t="s">
        <v>9</v>
      </c>
      <c r="G2034" t="str">
        <f>"07487"</f>
        <v>07487</v>
      </c>
      <c r="H2034" t="str">
        <f>""</f>
        <v/>
      </c>
      <c r="I2034">
        <v>1</v>
      </c>
    </row>
    <row r="2035" spans="1:9">
      <c r="A2035">
        <v>2163044</v>
      </c>
      <c r="B2035" t="s">
        <v>9</v>
      </c>
      <c r="C2035" t="str">
        <f t="shared" si="129"/>
        <v>07478</v>
      </c>
      <c r="D2035" t="str">
        <f>""</f>
        <v/>
      </c>
      <c r="E2035">
        <v>2163054</v>
      </c>
      <c r="F2035" t="s">
        <v>9</v>
      </c>
      <c r="G2035" t="str">
        <f>"07488"</f>
        <v>07488</v>
      </c>
      <c r="H2035" t="str">
        <f>""</f>
        <v/>
      </c>
      <c r="I2035">
        <v>1</v>
      </c>
    </row>
    <row r="2036" spans="1:9">
      <c r="A2036">
        <v>2163044</v>
      </c>
      <c r="B2036" t="s">
        <v>9</v>
      </c>
      <c r="C2036" t="str">
        <f t="shared" si="129"/>
        <v>07478</v>
      </c>
      <c r="D2036" t="str">
        <f>""</f>
        <v/>
      </c>
      <c r="E2036">
        <v>2163055</v>
      </c>
      <c r="F2036" t="s">
        <v>9</v>
      </c>
      <c r="G2036" t="str">
        <f>"07489"</f>
        <v>07489</v>
      </c>
      <c r="H2036" t="str">
        <f>""</f>
        <v/>
      </c>
      <c r="I2036">
        <v>1</v>
      </c>
    </row>
    <row r="2037" spans="1:9">
      <c r="A2037">
        <v>2163044</v>
      </c>
      <c r="B2037" t="s">
        <v>9</v>
      </c>
      <c r="C2037" t="str">
        <f t="shared" si="129"/>
        <v>07478</v>
      </c>
      <c r="D2037" t="str">
        <f>""</f>
        <v/>
      </c>
      <c r="E2037">
        <v>2163056</v>
      </c>
      <c r="F2037" t="s">
        <v>9</v>
      </c>
      <c r="G2037" t="str">
        <f>"07490"</f>
        <v>07490</v>
      </c>
      <c r="H2037" t="str">
        <f>""</f>
        <v/>
      </c>
      <c r="I2037">
        <v>1</v>
      </c>
    </row>
    <row r="2038" spans="1:9">
      <c r="A2038">
        <v>2163044</v>
      </c>
      <c r="B2038" t="s">
        <v>9</v>
      </c>
      <c r="C2038" t="str">
        <f t="shared" si="129"/>
        <v>07478</v>
      </c>
      <c r="D2038" t="str">
        <f>""</f>
        <v/>
      </c>
      <c r="E2038">
        <v>2163057</v>
      </c>
      <c r="F2038" t="s">
        <v>9</v>
      </c>
      <c r="G2038" t="str">
        <f>"07491"</f>
        <v>07491</v>
      </c>
      <c r="H2038" t="str">
        <f>""</f>
        <v/>
      </c>
      <c r="I2038">
        <v>1</v>
      </c>
    </row>
    <row r="2039" spans="1:9">
      <c r="A2039">
        <v>2163044</v>
      </c>
      <c r="B2039" t="s">
        <v>9</v>
      </c>
      <c r="C2039" t="str">
        <f t="shared" si="129"/>
        <v>07478</v>
      </c>
      <c r="D2039" t="str">
        <f>""</f>
        <v/>
      </c>
      <c r="E2039">
        <v>2163058</v>
      </c>
      <c r="F2039" t="s">
        <v>9</v>
      </c>
      <c r="G2039" t="str">
        <f>"07492"</f>
        <v>07492</v>
      </c>
      <c r="H2039" t="str">
        <f>""</f>
        <v/>
      </c>
      <c r="I2039">
        <v>2</v>
      </c>
    </row>
    <row r="2040" spans="1:9">
      <c r="A2040">
        <v>2163044</v>
      </c>
      <c r="B2040" t="s">
        <v>9</v>
      </c>
      <c r="C2040" t="str">
        <f t="shared" si="129"/>
        <v>07478</v>
      </c>
      <c r="D2040" t="str">
        <f>""</f>
        <v/>
      </c>
      <c r="E2040">
        <v>2163059</v>
      </c>
      <c r="F2040" t="s">
        <v>9</v>
      </c>
      <c r="G2040" t="str">
        <f>"07493"</f>
        <v>07493</v>
      </c>
      <c r="H2040" t="str">
        <f>""</f>
        <v/>
      </c>
      <c r="I2040">
        <v>1</v>
      </c>
    </row>
    <row r="2041" spans="1:9">
      <c r="A2041">
        <v>2163044</v>
      </c>
      <c r="B2041" t="s">
        <v>9</v>
      </c>
      <c r="C2041" t="str">
        <f t="shared" si="129"/>
        <v>07478</v>
      </c>
      <c r="D2041" t="str">
        <f>""</f>
        <v/>
      </c>
      <c r="E2041">
        <v>2163669</v>
      </c>
      <c r="F2041" t="s">
        <v>9</v>
      </c>
      <c r="G2041" t="str">
        <f>"08472"</f>
        <v>08472</v>
      </c>
      <c r="H2041" t="str">
        <f>""</f>
        <v/>
      </c>
      <c r="I2041">
        <v>1</v>
      </c>
    </row>
    <row r="2042" spans="1:9">
      <c r="A2042">
        <v>2163085</v>
      </c>
      <c r="B2042" t="s">
        <v>9</v>
      </c>
      <c r="C2042" t="str">
        <f>"07540"</f>
        <v>07540</v>
      </c>
      <c r="D2042" t="str">
        <f>""</f>
        <v/>
      </c>
      <c r="E2042">
        <v>2161410</v>
      </c>
      <c r="F2042" t="s">
        <v>9</v>
      </c>
      <c r="G2042" t="str">
        <f>"04678"</f>
        <v>04678</v>
      </c>
      <c r="H2042" t="str">
        <f>""</f>
        <v/>
      </c>
      <c r="I2042">
        <v>6</v>
      </c>
    </row>
    <row r="2043" spans="1:9">
      <c r="A2043">
        <v>2163085</v>
      </c>
      <c r="B2043" t="s">
        <v>9</v>
      </c>
      <c r="C2043" t="str">
        <f>"07540"</f>
        <v>07540</v>
      </c>
      <c r="D2043" t="str">
        <f>""</f>
        <v/>
      </c>
      <c r="E2043">
        <v>2163088</v>
      </c>
      <c r="F2043" t="s">
        <v>9</v>
      </c>
      <c r="G2043" t="str">
        <f>"07543"</f>
        <v>07543</v>
      </c>
      <c r="H2043" t="str">
        <f>""</f>
        <v/>
      </c>
      <c r="I2043">
        <v>1</v>
      </c>
    </row>
    <row r="2044" spans="1:9">
      <c r="A2044">
        <v>2163085</v>
      </c>
      <c r="B2044" t="s">
        <v>9</v>
      </c>
      <c r="C2044" t="str">
        <f>"07540"</f>
        <v>07540</v>
      </c>
      <c r="D2044" t="str">
        <f>""</f>
        <v/>
      </c>
      <c r="E2044">
        <v>2172875</v>
      </c>
      <c r="F2044" t="s">
        <v>9</v>
      </c>
      <c r="G2044" t="str">
        <f>"22117"</f>
        <v>22117</v>
      </c>
      <c r="H2044" t="str">
        <f>""</f>
        <v/>
      </c>
      <c r="I2044">
        <v>1</v>
      </c>
    </row>
    <row r="2045" spans="1:9">
      <c r="A2045">
        <v>2163086</v>
      </c>
      <c r="B2045" t="s">
        <v>9</v>
      </c>
      <c r="C2045" t="str">
        <f>"07541"</f>
        <v>07541</v>
      </c>
      <c r="D2045" t="str">
        <f>""</f>
        <v/>
      </c>
      <c r="E2045">
        <v>2161410</v>
      </c>
      <c r="F2045" t="s">
        <v>9</v>
      </c>
      <c r="G2045" t="str">
        <f>"04678"</f>
        <v>04678</v>
      </c>
      <c r="H2045" t="str">
        <f>""</f>
        <v/>
      </c>
      <c r="I2045">
        <v>6</v>
      </c>
    </row>
    <row r="2046" spans="1:9">
      <c r="A2046">
        <v>2163086</v>
      </c>
      <c r="B2046" t="s">
        <v>9</v>
      </c>
      <c r="C2046" t="str">
        <f>"07541"</f>
        <v>07541</v>
      </c>
      <c r="D2046" t="str">
        <f>""</f>
        <v/>
      </c>
      <c r="E2046">
        <v>2163087</v>
      </c>
      <c r="F2046" t="s">
        <v>9</v>
      </c>
      <c r="G2046" t="str">
        <f>"07542"</f>
        <v>07542</v>
      </c>
      <c r="H2046" t="str">
        <f>""</f>
        <v/>
      </c>
      <c r="I2046">
        <v>1</v>
      </c>
    </row>
    <row r="2047" spans="1:9">
      <c r="A2047">
        <v>2163086</v>
      </c>
      <c r="B2047" t="s">
        <v>9</v>
      </c>
      <c r="C2047" t="str">
        <f>"07541"</f>
        <v>07541</v>
      </c>
      <c r="D2047" t="str">
        <f>""</f>
        <v/>
      </c>
      <c r="E2047">
        <v>2172875</v>
      </c>
      <c r="F2047" t="s">
        <v>9</v>
      </c>
      <c r="G2047" t="str">
        <f>"22117"</f>
        <v>22117</v>
      </c>
      <c r="H2047" t="str">
        <f>""</f>
        <v/>
      </c>
      <c r="I2047">
        <v>1</v>
      </c>
    </row>
    <row r="2048" spans="1:9">
      <c r="A2048">
        <v>2163100</v>
      </c>
      <c r="B2048" t="s">
        <v>9</v>
      </c>
      <c r="C2048" t="str">
        <f>"07559"</f>
        <v>07559</v>
      </c>
      <c r="D2048" t="str">
        <f>""</f>
        <v/>
      </c>
      <c r="E2048">
        <v>2166694</v>
      </c>
      <c r="F2048" t="s">
        <v>9</v>
      </c>
      <c r="G2048" t="str">
        <f>"12592"</f>
        <v>12592</v>
      </c>
      <c r="H2048" t="str">
        <f>""</f>
        <v/>
      </c>
      <c r="I2048">
        <v>1</v>
      </c>
    </row>
    <row r="2049" spans="1:9">
      <c r="A2049">
        <v>2163100</v>
      </c>
      <c r="B2049" t="s">
        <v>9</v>
      </c>
      <c r="C2049" t="str">
        <f>"07559"</f>
        <v>07559</v>
      </c>
      <c r="D2049" t="str">
        <f>""</f>
        <v/>
      </c>
      <c r="E2049">
        <v>2166696</v>
      </c>
      <c r="F2049" t="s">
        <v>9</v>
      </c>
      <c r="G2049" t="str">
        <f>"12594"</f>
        <v>12594</v>
      </c>
      <c r="H2049" t="str">
        <f>""</f>
        <v/>
      </c>
      <c r="I2049">
        <v>1</v>
      </c>
    </row>
    <row r="2050" spans="1:9">
      <c r="A2050">
        <v>2163100</v>
      </c>
      <c r="B2050" t="s">
        <v>9</v>
      </c>
      <c r="C2050" t="str">
        <f>"07559"</f>
        <v>07559</v>
      </c>
      <c r="D2050" t="str">
        <f>""</f>
        <v/>
      </c>
      <c r="E2050">
        <v>2166700</v>
      </c>
      <c r="F2050" t="s">
        <v>9</v>
      </c>
      <c r="G2050" t="str">
        <f>"12600"</f>
        <v>12600</v>
      </c>
      <c r="H2050" t="str">
        <f>""</f>
        <v/>
      </c>
      <c r="I2050">
        <v>1</v>
      </c>
    </row>
    <row r="2051" spans="1:9">
      <c r="A2051">
        <v>2163106</v>
      </c>
      <c r="B2051" t="s">
        <v>9</v>
      </c>
      <c r="C2051" t="str">
        <f t="shared" ref="C2051:C2058" si="130">"07568"</f>
        <v>07568</v>
      </c>
      <c r="D2051" t="str">
        <f>""</f>
        <v/>
      </c>
      <c r="E2051">
        <v>2160380</v>
      </c>
      <c r="F2051" t="s">
        <v>9</v>
      </c>
      <c r="G2051" t="str">
        <f>"02837"</f>
        <v>02837</v>
      </c>
      <c r="H2051" t="str">
        <f>""</f>
        <v/>
      </c>
      <c r="I2051">
        <v>4</v>
      </c>
    </row>
    <row r="2052" spans="1:9">
      <c r="A2052">
        <v>2163106</v>
      </c>
      <c r="B2052" t="s">
        <v>9</v>
      </c>
      <c r="C2052" t="str">
        <f t="shared" si="130"/>
        <v>07568</v>
      </c>
      <c r="D2052" t="str">
        <f>""</f>
        <v/>
      </c>
      <c r="E2052">
        <v>2162697</v>
      </c>
      <c r="F2052" t="s">
        <v>9</v>
      </c>
      <c r="G2052" t="str">
        <f>"06863"</f>
        <v>06863</v>
      </c>
      <c r="H2052" t="str">
        <f>""</f>
        <v/>
      </c>
      <c r="I2052">
        <v>2</v>
      </c>
    </row>
    <row r="2053" spans="1:9">
      <c r="A2053">
        <v>2163106</v>
      </c>
      <c r="B2053" t="s">
        <v>9</v>
      </c>
      <c r="C2053" t="str">
        <f t="shared" si="130"/>
        <v>07568</v>
      </c>
      <c r="D2053" t="str">
        <f>""</f>
        <v/>
      </c>
      <c r="E2053">
        <v>2163107</v>
      </c>
      <c r="F2053" t="s">
        <v>9</v>
      </c>
      <c r="G2053" t="str">
        <f>"07569"</f>
        <v>07569</v>
      </c>
      <c r="H2053" t="str">
        <f>""</f>
        <v/>
      </c>
      <c r="I2053">
        <v>8</v>
      </c>
    </row>
    <row r="2054" spans="1:9">
      <c r="A2054">
        <v>2163106</v>
      </c>
      <c r="B2054" t="s">
        <v>9</v>
      </c>
      <c r="C2054" t="str">
        <f t="shared" si="130"/>
        <v>07568</v>
      </c>
      <c r="D2054" t="str">
        <f>""</f>
        <v/>
      </c>
      <c r="E2054">
        <v>2163108</v>
      </c>
      <c r="F2054" t="s">
        <v>9</v>
      </c>
      <c r="G2054" t="str">
        <f>"07570"</f>
        <v>07570</v>
      </c>
      <c r="H2054" t="str">
        <f>""</f>
        <v/>
      </c>
      <c r="I2054">
        <v>2</v>
      </c>
    </row>
    <row r="2055" spans="1:9">
      <c r="A2055">
        <v>2163106</v>
      </c>
      <c r="B2055" t="s">
        <v>9</v>
      </c>
      <c r="C2055" t="str">
        <f t="shared" si="130"/>
        <v>07568</v>
      </c>
      <c r="D2055" t="str">
        <f>""</f>
        <v/>
      </c>
      <c r="E2055">
        <v>2163109</v>
      </c>
      <c r="F2055" t="s">
        <v>9</v>
      </c>
      <c r="G2055" t="str">
        <f>"07571"</f>
        <v>07571</v>
      </c>
      <c r="H2055" t="str">
        <f>""</f>
        <v/>
      </c>
      <c r="I2055">
        <v>2</v>
      </c>
    </row>
    <row r="2056" spans="1:9">
      <c r="A2056">
        <v>2163106</v>
      </c>
      <c r="B2056" t="s">
        <v>9</v>
      </c>
      <c r="C2056" t="str">
        <f t="shared" si="130"/>
        <v>07568</v>
      </c>
      <c r="D2056" t="str">
        <f>""</f>
        <v/>
      </c>
      <c r="E2056">
        <v>2163110</v>
      </c>
      <c r="F2056" t="s">
        <v>9</v>
      </c>
      <c r="G2056" t="str">
        <f>"07572"</f>
        <v>07572</v>
      </c>
      <c r="H2056" t="str">
        <f>""</f>
        <v/>
      </c>
      <c r="I2056">
        <v>2</v>
      </c>
    </row>
    <row r="2057" spans="1:9">
      <c r="A2057">
        <v>2163106</v>
      </c>
      <c r="B2057" t="s">
        <v>9</v>
      </c>
      <c r="C2057" t="str">
        <f t="shared" si="130"/>
        <v>07568</v>
      </c>
      <c r="D2057" t="str">
        <f>""</f>
        <v/>
      </c>
      <c r="E2057">
        <v>2163111</v>
      </c>
      <c r="F2057" t="s">
        <v>9</v>
      </c>
      <c r="G2057" t="str">
        <f>"07573"</f>
        <v>07573</v>
      </c>
      <c r="H2057" t="str">
        <f>""</f>
        <v/>
      </c>
      <c r="I2057">
        <v>8</v>
      </c>
    </row>
    <row r="2058" spans="1:9">
      <c r="A2058">
        <v>2163106</v>
      </c>
      <c r="B2058" t="s">
        <v>9</v>
      </c>
      <c r="C2058" t="str">
        <f t="shared" si="130"/>
        <v>07568</v>
      </c>
      <c r="D2058" t="str">
        <f>""</f>
        <v/>
      </c>
      <c r="E2058">
        <v>2163115</v>
      </c>
      <c r="F2058" t="s">
        <v>9</v>
      </c>
      <c r="G2058" t="str">
        <f>"07583"</f>
        <v>07583</v>
      </c>
      <c r="H2058" t="str">
        <f>""</f>
        <v/>
      </c>
      <c r="I2058">
        <v>4</v>
      </c>
    </row>
    <row r="2059" spans="1:9">
      <c r="A2059">
        <v>2163118</v>
      </c>
      <c r="B2059" t="s">
        <v>9</v>
      </c>
      <c r="C2059" t="str">
        <f>"07586"</f>
        <v>07586</v>
      </c>
      <c r="D2059" t="str">
        <f>""</f>
        <v/>
      </c>
      <c r="E2059">
        <v>2161715</v>
      </c>
      <c r="F2059" t="s">
        <v>9</v>
      </c>
      <c r="G2059" t="str">
        <f>"05173"</f>
        <v>05173</v>
      </c>
      <c r="H2059" t="str">
        <f>""</f>
        <v/>
      </c>
      <c r="I2059">
        <v>1</v>
      </c>
    </row>
    <row r="2060" spans="1:9">
      <c r="A2060">
        <v>2163118</v>
      </c>
      <c r="B2060" t="s">
        <v>9</v>
      </c>
      <c r="C2060" t="str">
        <f>"07586"</f>
        <v>07586</v>
      </c>
      <c r="D2060" t="str">
        <f>""</f>
        <v/>
      </c>
      <c r="E2060">
        <v>2161716</v>
      </c>
      <c r="F2060" t="s">
        <v>9</v>
      </c>
      <c r="G2060" t="str">
        <f>"05174"</f>
        <v>05174</v>
      </c>
      <c r="H2060" t="str">
        <f>""</f>
        <v/>
      </c>
      <c r="I2060">
        <v>1</v>
      </c>
    </row>
    <row r="2061" spans="1:9">
      <c r="A2061">
        <v>2163118</v>
      </c>
      <c r="B2061" t="s">
        <v>9</v>
      </c>
      <c r="C2061" t="str">
        <f>"07586"</f>
        <v>07586</v>
      </c>
      <c r="D2061" t="str">
        <f>""</f>
        <v/>
      </c>
      <c r="E2061">
        <v>2161718</v>
      </c>
      <c r="F2061" t="s">
        <v>9</v>
      </c>
      <c r="G2061" t="str">
        <f>"05176"</f>
        <v>05176</v>
      </c>
      <c r="H2061" t="str">
        <f>""</f>
        <v/>
      </c>
      <c r="I2061">
        <v>1</v>
      </c>
    </row>
    <row r="2062" spans="1:9">
      <c r="A2062">
        <v>2163118</v>
      </c>
      <c r="B2062" t="s">
        <v>9</v>
      </c>
      <c r="C2062" t="str">
        <f>"07586"</f>
        <v>07586</v>
      </c>
      <c r="D2062" t="str">
        <f>""</f>
        <v/>
      </c>
      <c r="E2062">
        <v>2162518</v>
      </c>
      <c r="F2062" t="s">
        <v>9</v>
      </c>
      <c r="G2062" t="str">
        <f>"06573"</f>
        <v>06573</v>
      </c>
      <c r="H2062" t="str">
        <f>""</f>
        <v/>
      </c>
      <c r="I2062">
        <v>1</v>
      </c>
    </row>
    <row r="2063" spans="1:9">
      <c r="A2063">
        <v>2163147</v>
      </c>
      <c r="B2063" t="s">
        <v>9</v>
      </c>
      <c r="C2063" t="str">
        <f>"07632"</f>
        <v>07632</v>
      </c>
      <c r="D2063" t="str">
        <f>""</f>
        <v/>
      </c>
      <c r="E2063">
        <v>2162488</v>
      </c>
      <c r="F2063" t="s">
        <v>9</v>
      </c>
      <c r="G2063" t="str">
        <f>"06533"</f>
        <v>06533</v>
      </c>
      <c r="H2063" t="str">
        <f>""</f>
        <v/>
      </c>
      <c r="I2063">
        <v>1</v>
      </c>
    </row>
    <row r="2064" spans="1:9">
      <c r="A2064">
        <v>2163147</v>
      </c>
      <c r="B2064" t="s">
        <v>9</v>
      </c>
      <c r="C2064" t="str">
        <f>"07632"</f>
        <v>07632</v>
      </c>
      <c r="D2064" t="str">
        <f>""</f>
        <v/>
      </c>
      <c r="E2064">
        <v>2164371</v>
      </c>
      <c r="F2064" t="s">
        <v>9</v>
      </c>
      <c r="G2064" t="str">
        <f>"09510"</f>
        <v>09510</v>
      </c>
      <c r="H2064" t="str">
        <f>""</f>
        <v/>
      </c>
      <c r="I2064">
        <v>1</v>
      </c>
    </row>
    <row r="2065" spans="1:9">
      <c r="A2065">
        <v>2163153</v>
      </c>
      <c r="B2065" t="s">
        <v>9</v>
      </c>
      <c r="C2065" t="str">
        <f t="shared" ref="C2065:C2071" si="131">"07643"</f>
        <v>07643</v>
      </c>
      <c r="D2065" t="str">
        <f>""</f>
        <v/>
      </c>
      <c r="E2065">
        <v>2159960</v>
      </c>
      <c r="F2065" t="s">
        <v>9</v>
      </c>
      <c r="G2065" t="str">
        <f>"02160"</f>
        <v>02160</v>
      </c>
      <c r="H2065" t="str">
        <f>""</f>
        <v/>
      </c>
      <c r="I2065">
        <v>1</v>
      </c>
    </row>
    <row r="2066" spans="1:9">
      <c r="A2066">
        <v>2163153</v>
      </c>
      <c r="B2066" t="s">
        <v>9</v>
      </c>
      <c r="C2066" t="str">
        <f t="shared" si="131"/>
        <v>07643</v>
      </c>
      <c r="D2066" t="str">
        <f>""</f>
        <v/>
      </c>
      <c r="E2066">
        <v>2160458</v>
      </c>
      <c r="F2066" t="s">
        <v>9</v>
      </c>
      <c r="G2066" t="str">
        <f>"03004"</f>
        <v>03004</v>
      </c>
      <c r="H2066" t="str">
        <f>""</f>
        <v/>
      </c>
      <c r="I2066">
        <v>6</v>
      </c>
    </row>
    <row r="2067" spans="1:9">
      <c r="A2067">
        <v>2163153</v>
      </c>
      <c r="B2067" t="s">
        <v>9</v>
      </c>
      <c r="C2067" t="str">
        <f t="shared" si="131"/>
        <v>07643</v>
      </c>
      <c r="D2067" t="str">
        <f>""</f>
        <v/>
      </c>
      <c r="E2067">
        <v>2160642</v>
      </c>
      <c r="F2067" t="s">
        <v>9</v>
      </c>
      <c r="G2067" t="str">
        <f>"03335"</f>
        <v>03335</v>
      </c>
      <c r="H2067" t="str">
        <f>""</f>
        <v/>
      </c>
      <c r="I2067">
        <v>1</v>
      </c>
    </row>
    <row r="2068" spans="1:9">
      <c r="A2068">
        <v>2163153</v>
      </c>
      <c r="B2068" t="s">
        <v>9</v>
      </c>
      <c r="C2068" t="str">
        <f t="shared" si="131"/>
        <v>07643</v>
      </c>
      <c r="D2068" t="str">
        <f>""</f>
        <v/>
      </c>
      <c r="E2068">
        <v>2160820</v>
      </c>
      <c r="F2068" t="s">
        <v>9</v>
      </c>
      <c r="G2068" t="str">
        <f>"03630"</f>
        <v>03630</v>
      </c>
      <c r="H2068" t="str">
        <f>""</f>
        <v/>
      </c>
      <c r="I2068">
        <v>1</v>
      </c>
    </row>
    <row r="2069" spans="1:9">
      <c r="A2069">
        <v>2163153</v>
      </c>
      <c r="B2069" t="s">
        <v>9</v>
      </c>
      <c r="C2069" t="str">
        <f t="shared" si="131"/>
        <v>07643</v>
      </c>
      <c r="D2069" t="str">
        <f>""</f>
        <v/>
      </c>
      <c r="E2069">
        <v>2161757</v>
      </c>
      <c r="F2069" t="s">
        <v>9</v>
      </c>
      <c r="G2069" t="str">
        <f>"05238"</f>
        <v>05238</v>
      </c>
      <c r="H2069" t="str">
        <f>""</f>
        <v/>
      </c>
      <c r="I2069">
        <v>1</v>
      </c>
    </row>
    <row r="2070" spans="1:9">
      <c r="A2070">
        <v>2163153</v>
      </c>
      <c r="B2070" t="s">
        <v>9</v>
      </c>
      <c r="C2070" t="str">
        <f t="shared" si="131"/>
        <v>07643</v>
      </c>
      <c r="D2070" t="str">
        <f>""</f>
        <v/>
      </c>
      <c r="E2070">
        <v>2162936</v>
      </c>
      <c r="F2070" t="s">
        <v>9</v>
      </c>
      <c r="G2070" t="str">
        <f>"07253"</f>
        <v>07253</v>
      </c>
      <c r="H2070" t="str">
        <f>""</f>
        <v/>
      </c>
      <c r="I2070">
        <v>1</v>
      </c>
    </row>
    <row r="2071" spans="1:9">
      <c r="A2071">
        <v>2163153</v>
      </c>
      <c r="B2071" t="s">
        <v>9</v>
      </c>
      <c r="C2071" t="str">
        <f t="shared" si="131"/>
        <v>07643</v>
      </c>
      <c r="D2071" t="str">
        <f>""</f>
        <v/>
      </c>
      <c r="E2071">
        <v>2163190</v>
      </c>
      <c r="F2071" t="s">
        <v>9</v>
      </c>
      <c r="G2071" t="str">
        <f>"07707"</f>
        <v>07707</v>
      </c>
      <c r="H2071" t="str">
        <f>""</f>
        <v/>
      </c>
      <c r="I2071">
        <v>1</v>
      </c>
    </row>
    <row r="2072" spans="1:9">
      <c r="A2072">
        <v>2163154</v>
      </c>
      <c r="B2072" t="s">
        <v>9</v>
      </c>
      <c r="C2072" t="str">
        <f>"07646"</f>
        <v>07646</v>
      </c>
      <c r="D2072" t="str">
        <f>""</f>
        <v/>
      </c>
      <c r="E2072">
        <v>2160883</v>
      </c>
      <c r="F2072" t="s">
        <v>9</v>
      </c>
      <c r="G2072" t="str">
        <f>"03771"</f>
        <v>03771</v>
      </c>
      <c r="H2072" t="str">
        <f>""</f>
        <v/>
      </c>
      <c r="I2072">
        <v>1</v>
      </c>
    </row>
    <row r="2073" spans="1:9">
      <c r="A2073">
        <v>2163154</v>
      </c>
      <c r="B2073" t="s">
        <v>9</v>
      </c>
      <c r="C2073" t="str">
        <f>"07646"</f>
        <v>07646</v>
      </c>
      <c r="D2073" t="str">
        <f>""</f>
        <v/>
      </c>
      <c r="E2073">
        <v>2161814</v>
      </c>
      <c r="F2073" t="s">
        <v>9</v>
      </c>
      <c r="G2073" t="str">
        <f>"05332"</f>
        <v>05332</v>
      </c>
      <c r="H2073" t="str">
        <f>""</f>
        <v/>
      </c>
      <c r="I2073">
        <v>1</v>
      </c>
    </row>
    <row r="2074" spans="1:9">
      <c r="A2074">
        <v>2163154</v>
      </c>
      <c r="B2074" t="s">
        <v>9</v>
      </c>
      <c r="C2074" t="str">
        <f>"07646"</f>
        <v>07646</v>
      </c>
      <c r="D2074" t="str">
        <f>""</f>
        <v/>
      </c>
      <c r="E2074">
        <v>2161831</v>
      </c>
      <c r="F2074" t="s">
        <v>9</v>
      </c>
      <c r="G2074" t="str">
        <f>"05364"</f>
        <v>05364</v>
      </c>
      <c r="H2074" t="str">
        <f>""</f>
        <v/>
      </c>
      <c r="I2074">
        <v>1</v>
      </c>
    </row>
    <row r="2075" spans="1:9">
      <c r="A2075">
        <v>2163154</v>
      </c>
      <c r="B2075" t="s">
        <v>9</v>
      </c>
      <c r="C2075" t="str">
        <f>"07646"</f>
        <v>07646</v>
      </c>
      <c r="D2075" t="str">
        <f>""</f>
        <v/>
      </c>
      <c r="E2075">
        <v>2163180</v>
      </c>
      <c r="F2075" t="s">
        <v>9</v>
      </c>
      <c r="G2075" t="str">
        <f>"07691"</f>
        <v>07691</v>
      </c>
      <c r="H2075" t="str">
        <f>""</f>
        <v/>
      </c>
      <c r="I2075">
        <v>1</v>
      </c>
    </row>
    <row r="2076" spans="1:9">
      <c r="A2076">
        <v>2163162</v>
      </c>
      <c r="B2076" t="s">
        <v>9</v>
      </c>
      <c r="C2076" t="str">
        <f>"07659"</f>
        <v>07659</v>
      </c>
      <c r="D2076" t="str">
        <f>""</f>
        <v/>
      </c>
      <c r="E2076">
        <v>2160146</v>
      </c>
      <c r="F2076" t="s">
        <v>9</v>
      </c>
      <c r="G2076" t="str">
        <f>"02445"</f>
        <v>02445</v>
      </c>
      <c r="H2076" t="str">
        <f>""</f>
        <v/>
      </c>
      <c r="I2076">
        <v>2</v>
      </c>
    </row>
    <row r="2077" spans="1:9">
      <c r="A2077">
        <v>2163162</v>
      </c>
      <c r="B2077" t="s">
        <v>9</v>
      </c>
      <c r="C2077" t="str">
        <f>"07659"</f>
        <v>07659</v>
      </c>
      <c r="D2077" t="str">
        <f>""</f>
        <v/>
      </c>
      <c r="E2077">
        <v>2160147</v>
      </c>
      <c r="F2077" t="s">
        <v>9</v>
      </c>
      <c r="G2077" t="str">
        <f>"02446"</f>
        <v>02446</v>
      </c>
      <c r="H2077" t="str">
        <f>""</f>
        <v/>
      </c>
      <c r="I2077">
        <v>1</v>
      </c>
    </row>
    <row r="2078" spans="1:9">
      <c r="A2078">
        <v>2163162</v>
      </c>
      <c r="B2078" t="s">
        <v>9</v>
      </c>
      <c r="C2078" t="str">
        <f>"07659"</f>
        <v>07659</v>
      </c>
      <c r="D2078" t="str">
        <f>""</f>
        <v/>
      </c>
      <c r="E2078">
        <v>2160149</v>
      </c>
      <c r="F2078" t="s">
        <v>9</v>
      </c>
      <c r="G2078" t="str">
        <f>"02450"</f>
        <v>02450</v>
      </c>
      <c r="H2078" t="str">
        <f>""</f>
        <v/>
      </c>
      <c r="I2078">
        <v>1</v>
      </c>
    </row>
    <row r="2079" spans="1:9">
      <c r="A2079">
        <v>2163162</v>
      </c>
      <c r="B2079" t="s">
        <v>9</v>
      </c>
      <c r="C2079" t="str">
        <f>"07659"</f>
        <v>07659</v>
      </c>
      <c r="D2079" t="str">
        <f>""</f>
        <v/>
      </c>
      <c r="E2079">
        <v>2160151</v>
      </c>
      <c r="F2079" t="s">
        <v>9</v>
      </c>
      <c r="G2079" t="str">
        <f>"02452"</f>
        <v>02452</v>
      </c>
      <c r="H2079" t="str">
        <f>""</f>
        <v/>
      </c>
      <c r="I2079">
        <v>2</v>
      </c>
    </row>
    <row r="2080" spans="1:9">
      <c r="A2080">
        <v>2163162</v>
      </c>
      <c r="B2080" t="s">
        <v>9</v>
      </c>
      <c r="C2080" t="str">
        <f>"07659"</f>
        <v>07659</v>
      </c>
      <c r="D2080" t="str">
        <f>""</f>
        <v/>
      </c>
      <c r="E2080">
        <v>2163158</v>
      </c>
      <c r="F2080" t="s">
        <v>9</v>
      </c>
      <c r="G2080" t="str">
        <f>"07653"</f>
        <v>07653</v>
      </c>
      <c r="H2080" t="str">
        <f>""</f>
        <v/>
      </c>
      <c r="I2080">
        <v>1</v>
      </c>
    </row>
    <row r="2081" spans="1:9">
      <c r="A2081">
        <v>2163217</v>
      </c>
      <c r="B2081" t="s">
        <v>9</v>
      </c>
      <c r="C2081" t="str">
        <f>"07752"</f>
        <v>07752</v>
      </c>
      <c r="D2081" t="str">
        <f>""</f>
        <v/>
      </c>
      <c r="E2081">
        <v>2163218</v>
      </c>
      <c r="F2081" t="s">
        <v>9</v>
      </c>
      <c r="G2081" t="str">
        <f>"07753"</f>
        <v>07753</v>
      </c>
      <c r="H2081" t="str">
        <f>""</f>
        <v/>
      </c>
      <c r="I2081">
        <v>1</v>
      </c>
    </row>
    <row r="2082" spans="1:9">
      <c r="A2082">
        <v>2163217</v>
      </c>
      <c r="B2082" t="s">
        <v>9</v>
      </c>
      <c r="C2082" t="str">
        <f>"07752"</f>
        <v>07752</v>
      </c>
      <c r="D2082" t="str">
        <f>""</f>
        <v/>
      </c>
      <c r="E2082">
        <v>2163219</v>
      </c>
      <c r="F2082" t="s">
        <v>9</v>
      </c>
      <c r="G2082" t="str">
        <f>"07755"</f>
        <v>07755</v>
      </c>
      <c r="H2082" t="str">
        <f>""</f>
        <v/>
      </c>
      <c r="I2082">
        <v>2</v>
      </c>
    </row>
    <row r="2083" spans="1:9">
      <c r="A2083">
        <v>2163217</v>
      </c>
      <c r="B2083" t="s">
        <v>9</v>
      </c>
      <c r="C2083" t="str">
        <f>"07752"</f>
        <v>07752</v>
      </c>
      <c r="D2083" t="str">
        <f>""</f>
        <v/>
      </c>
      <c r="E2083">
        <v>2163220</v>
      </c>
      <c r="F2083" t="s">
        <v>9</v>
      </c>
      <c r="G2083" t="str">
        <f>"07757"</f>
        <v>07757</v>
      </c>
      <c r="H2083" t="str">
        <f>""</f>
        <v/>
      </c>
      <c r="I2083">
        <v>1</v>
      </c>
    </row>
    <row r="2084" spans="1:9">
      <c r="A2084">
        <v>2163221</v>
      </c>
      <c r="B2084" t="s">
        <v>9</v>
      </c>
      <c r="C2084" t="str">
        <f>"07758"</f>
        <v>07758</v>
      </c>
      <c r="D2084" t="str">
        <f>""</f>
        <v/>
      </c>
      <c r="E2084">
        <v>2163219</v>
      </c>
      <c r="F2084" t="s">
        <v>9</v>
      </c>
      <c r="G2084" t="str">
        <f>"07755"</f>
        <v>07755</v>
      </c>
      <c r="H2084" t="str">
        <f>""</f>
        <v/>
      </c>
      <c r="I2084">
        <v>2</v>
      </c>
    </row>
    <row r="2085" spans="1:9">
      <c r="A2085">
        <v>2163221</v>
      </c>
      <c r="B2085" t="s">
        <v>9</v>
      </c>
      <c r="C2085" t="str">
        <f>"07758"</f>
        <v>07758</v>
      </c>
      <c r="D2085" t="str">
        <f>""</f>
        <v/>
      </c>
      <c r="E2085">
        <v>2163220</v>
      </c>
      <c r="F2085" t="s">
        <v>9</v>
      </c>
      <c r="G2085" t="str">
        <f>"07757"</f>
        <v>07757</v>
      </c>
      <c r="H2085" t="str">
        <f>""</f>
        <v/>
      </c>
      <c r="I2085">
        <v>1</v>
      </c>
    </row>
    <row r="2086" spans="1:9">
      <c r="A2086">
        <v>2163221</v>
      </c>
      <c r="B2086" t="s">
        <v>9</v>
      </c>
      <c r="C2086" t="str">
        <f>"07758"</f>
        <v>07758</v>
      </c>
      <c r="D2086" t="str">
        <f>""</f>
        <v/>
      </c>
      <c r="E2086">
        <v>2163222</v>
      </c>
      <c r="F2086" t="s">
        <v>9</v>
      </c>
      <c r="G2086" t="str">
        <f>"07759"</f>
        <v>07759</v>
      </c>
      <c r="H2086" t="str">
        <f>""</f>
        <v/>
      </c>
      <c r="I2086">
        <v>1</v>
      </c>
    </row>
    <row r="2087" spans="1:9">
      <c r="A2087">
        <v>2163240</v>
      </c>
      <c r="B2087" t="s">
        <v>9</v>
      </c>
      <c r="C2087" t="str">
        <f>"07796"</f>
        <v>07796</v>
      </c>
      <c r="D2087" t="str">
        <f>""</f>
        <v/>
      </c>
      <c r="E2087">
        <v>2161564</v>
      </c>
      <c r="F2087" t="s">
        <v>9</v>
      </c>
      <c r="G2087" t="str">
        <f>"04952"</f>
        <v>04952</v>
      </c>
      <c r="H2087" t="str">
        <f>""</f>
        <v/>
      </c>
      <c r="I2087">
        <v>1</v>
      </c>
    </row>
    <row r="2088" spans="1:9">
      <c r="A2088">
        <v>2163240</v>
      </c>
      <c r="B2088" t="s">
        <v>9</v>
      </c>
      <c r="C2088" t="str">
        <f>"07796"</f>
        <v>07796</v>
      </c>
      <c r="D2088" t="str">
        <f>""</f>
        <v/>
      </c>
      <c r="E2088">
        <v>2161565</v>
      </c>
      <c r="F2088" t="s">
        <v>9</v>
      </c>
      <c r="G2088" t="str">
        <f>"04953"</f>
        <v>04953</v>
      </c>
      <c r="H2088" t="str">
        <f>""</f>
        <v/>
      </c>
      <c r="I2088">
        <v>1</v>
      </c>
    </row>
    <row r="2089" spans="1:9">
      <c r="A2089">
        <v>2163240</v>
      </c>
      <c r="B2089" t="s">
        <v>9</v>
      </c>
      <c r="C2089" t="str">
        <f>"07796"</f>
        <v>07796</v>
      </c>
      <c r="D2089" t="str">
        <f>""</f>
        <v/>
      </c>
      <c r="E2089">
        <v>2161568</v>
      </c>
      <c r="F2089" t="s">
        <v>9</v>
      </c>
      <c r="G2089" t="str">
        <f>"04957"</f>
        <v>04957</v>
      </c>
      <c r="H2089" t="str">
        <f>""</f>
        <v/>
      </c>
      <c r="I2089">
        <v>6</v>
      </c>
    </row>
    <row r="2090" spans="1:9">
      <c r="A2090">
        <v>2163240</v>
      </c>
      <c r="B2090" t="s">
        <v>9</v>
      </c>
      <c r="C2090" t="str">
        <f>"07796"</f>
        <v>07796</v>
      </c>
      <c r="D2090" t="str">
        <f>""</f>
        <v/>
      </c>
      <c r="E2090">
        <v>2161666</v>
      </c>
      <c r="F2090" t="s">
        <v>9</v>
      </c>
      <c r="G2090" t="str">
        <f>"05103"</f>
        <v>05103</v>
      </c>
      <c r="H2090" t="str">
        <f>""</f>
        <v/>
      </c>
      <c r="I2090">
        <v>1</v>
      </c>
    </row>
    <row r="2091" spans="1:9">
      <c r="A2091">
        <v>2163240</v>
      </c>
      <c r="B2091" t="s">
        <v>9</v>
      </c>
      <c r="C2091" t="str">
        <f>"07796"</f>
        <v>07796</v>
      </c>
      <c r="D2091" t="str">
        <f>""</f>
        <v/>
      </c>
      <c r="E2091">
        <v>2163241</v>
      </c>
      <c r="F2091" t="s">
        <v>9</v>
      </c>
      <c r="G2091" t="str">
        <f>"07797"</f>
        <v>07797</v>
      </c>
      <c r="H2091" t="str">
        <f>""</f>
        <v/>
      </c>
      <c r="I2091">
        <v>1</v>
      </c>
    </row>
    <row r="2092" spans="1:9">
      <c r="A2092">
        <v>2163245</v>
      </c>
      <c r="B2092" t="s">
        <v>9</v>
      </c>
      <c r="C2092" t="str">
        <f>"07802"</f>
        <v>07802</v>
      </c>
      <c r="D2092" t="str">
        <f>""</f>
        <v/>
      </c>
      <c r="E2092">
        <v>2161564</v>
      </c>
      <c r="F2092" t="s">
        <v>9</v>
      </c>
      <c r="G2092" t="str">
        <f>"04952"</f>
        <v>04952</v>
      </c>
      <c r="H2092" t="str">
        <f>""</f>
        <v/>
      </c>
      <c r="I2092">
        <v>1</v>
      </c>
    </row>
    <row r="2093" spans="1:9">
      <c r="A2093">
        <v>2163245</v>
      </c>
      <c r="B2093" t="s">
        <v>9</v>
      </c>
      <c r="C2093" t="str">
        <f>"07802"</f>
        <v>07802</v>
      </c>
      <c r="D2093" t="str">
        <f>""</f>
        <v/>
      </c>
      <c r="E2093">
        <v>2161565</v>
      </c>
      <c r="F2093" t="s">
        <v>9</v>
      </c>
      <c r="G2093" t="str">
        <f>"04953"</f>
        <v>04953</v>
      </c>
      <c r="H2093" t="str">
        <f>""</f>
        <v/>
      </c>
      <c r="I2093">
        <v>1</v>
      </c>
    </row>
    <row r="2094" spans="1:9">
      <c r="A2094">
        <v>2163245</v>
      </c>
      <c r="B2094" t="s">
        <v>9</v>
      </c>
      <c r="C2094" t="str">
        <f>"07802"</f>
        <v>07802</v>
      </c>
      <c r="D2094" t="str">
        <f>""</f>
        <v/>
      </c>
      <c r="E2094">
        <v>2161568</v>
      </c>
      <c r="F2094" t="s">
        <v>9</v>
      </c>
      <c r="G2094" t="str">
        <f>"04957"</f>
        <v>04957</v>
      </c>
      <c r="H2094" t="str">
        <f>""</f>
        <v/>
      </c>
      <c r="I2094">
        <v>6</v>
      </c>
    </row>
    <row r="2095" spans="1:9">
      <c r="A2095">
        <v>2163245</v>
      </c>
      <c r="B2095" t="s">
        <v>9</v>
      </c>
      <c r="C2095" t="str">
        <f>"07802"</f>
        <v>07802</v>
      </c>
      <c r="D2095" t="str">
        <f>""</f>
        <v/>
      </c>
      <c r="E2095">
        <v>2161666</v>
      </c>
      <c r="F2095" t="s">
        <v>9</v>
      </c>
      <c r="G2095" t="str">
        <f>"05103"</f>
        <v>05103</v>
      </c>
      <c r="H2095" t="str">
        <f>""</f>
        <v/>
      </c>
      <c r="I2095">
        <v>1</v>
      </c>
    </row>
    <row r="2096" spans="1:9">
      <c r="A2096">
        <v>2163245</v>
      </c>
      <c r="B2096" t="s">
        <v>9</v>
      </c>
      <c r="C2096" t="str">
        <f>"07802"</f>
        <v>07802</v>
      </c>
      <c r="D2096" t="str">
        <f>""</f>
        <v/>
      </c>
      <c r="E2096">
        <v>2161667</v>
      </c>
      <c r="F2096" t="s">
        <v>9</v>
      </c>
      <c r="G2096" t="str">
        <f>"05104"</f>
        <v>05104</v>
      </c>
      <c r="H2096" t="str">
        <f>""</f>
        <v/>
      </c>
      <c r="I2096">
        <v>1</v>
      </c>
    </row>
    <row r="2097" spans="1:9">
      <c r="A2097">
        <v>2163274</v>
      </c>
      <c r="B2097" t="s">
        <v>9</v>
      </c>
      <c r="C2097" t="str">
        <f>"07858"</f>
        <v>07858</v>
      </c>
      <c r="D2097" t="str">
        <f>""</f>
        <v/>
      </c>
      <c r="E2097">
        <v>2160369</v>
      </c>
      <c r="F2097" t="s">
        <v>9</v>
      </c>
      <c r="G2097" t="str">
        <f>"02818"</f>
        <v>02818</v>
      </c>
      <c r="H2097" t="str">
        <f>""</f>
        <v/>
      </c>
      <c r="I2097">
        <v>1</v>
      </c>
    </row>
    <row r="2098" spans="1:9">
      <c r="A2098">
        <v>2163274</v>
      </c>
      <c r="B2098" t="s">
        <v>9</v>
      </c>
      <c r="C2098" t="str">
        <f>"07858"</f>
        <v>07858</v>
      </c>
      <c r="D2098" t="str">
        <f>""</f>
        <v/>
      </c>
      <c r="E2098">
        <v>2163271</v>
      </c>
      <c r="F2098" t="s">
        <v>9</v>
      </c>
      <c r="G2098" t="str">
        <f>"07855"</f>
        <v>07855</v>
      </c>
      <c r="H2098" t="str">
        <f>""</f>
        <v/>
      </c>
      <c r="I2098">
        <v>1</v>
      </c>
    </row>
    <row r="2099" spans="1:9">
      <c r="A2099">
        <v>2163274</v>
      </c>
      <c r="B2099" t="s">
        <v>9</v>
      </c>
      <c r="C2099" t="str">
        <f>"07858"</f>
        <v>07858</v>
      </c>
      <c r="D2099" t="str">
        <f>""</f>
        <v/>
      </c>
      <c r="E2099">
        <v>2167376</v>
      </c>
      <c r="F2099" t="s">
        <v>9</v>
      </c>
      <c r="G2099" t="str">
        <f>"14414"</f>
        <v>14414</v>
      </c>
      <c r="H2099" t="str">
        <f>""</f>
        <v/>
      </c>
      <c r="I2099">
        <v>1</v>
      </c>
    </row>
    <row r="2100" spans="1:9">
      <c r="A2100">
        <v>2163275</v>
      </c>
      <c r="B2100" t="s">
        <v>9</v>
      </c>
      <c r="C2100" t="str">
        <f>"07859"</f>
        <v>07859</v>
      </c>
      <c r="D2100" t="str">
        <f>""</f>
        <v/>
      </c>
      <c r="E2100">
        <v>2160369</v>
      </c>
      <c r="F2100" t="s">
        <v>9</v>
      </c>
      <c r="G2100" t="str">
        <f>"02818"</f>
        <v>02818</v>
      </c>
      <c r="H2100" t="str">
        <f>""</f>
        <v/>
      </c>
      <c r="I2100">
        <v>1</v>
      </c>
    </row>
    <row r="2101" spans="1:9">
      <c r="A2101">
        <v>2163275</v>
      </c>
      <c r="B2101" t="s">
        <v>9</v>
      </c>
      <c r="C2101" t="str">
        <f>"07859"</f>
        <v>07859</v>
      </c>
      <c r="D2101" t="str">
        <f>""</f>
        <v/>
      </c>
      <c r="E2101">
        <v>2167376</v>
      </c>
      <c r="F2101" t="s">
        <v>9</v>
      </c>
      <c r="G2101" t="str">
        <f>"14414"</f>
        <v>14414</v>
      </c>
      <c r="H2101" t="str">
        <f>""</f>
        <v/>
      </c>
      <c r="I2101">
        <v>1</v>
      </c>
    </row>
    <row r="2102" spans="1:9">
      <c r="A2102">
        <v>2163276</v>
      </c>
      <c r="B2102" t="s">
        <v>9</v>
      </c>
      <c r="C2102" t="str">
        <f>"07860"</f>
        <v>07860</v>
      </c>
      <c r="D2102" t="str">
        <f>""</f>
        <v/>
      </c>
      <c r="E2102">
        <v>2163271</v>
      </c>
      <c r="F2102" t="s">
        <v>9</v>
      </c>
      <c r="G2102" t="str">
        <f>"07855"</f>
        <v>07855</v>
      </c>
      <c r="H2102" t="str">
        <f>""</f>
        <v/>
      </c>
      <c r="I2102">
        <v>1</v>
      </c>
    </row>
    <row r="2103" spans="1:9">
      <c r="A2103">
        <v>2163276</v>
      </c>
      <c r="B2103" t="s">
        <v>9</v>
      </c>
      <c r="C2103" t="str">
        <f>"07860"</f>
        <v>07860</v>
      </c>
      <c r="D2103" t="str">
        <f>""</f>
        <v/>
      </c>
      <c r="E2103">
        <v>2163277</v>
      </c>
      <c r="F2103" t="s">
        <v>9</v>
      </c>
      <c r="G2103" t="str">
        <f>"07861"</f>
        <v>07861</v>
      </c>
      <c r="H2103" t="str">
        <f>""</f>
        <v/>
      </c>
      <c r="I2103">
        <v>1</v>
      </c>
    </row>
    <row r="2104" spans="1:9">
      <c r="A2104">
        <v>2163277</v>
      </c>
      <c r="B2104" t="s">
        <v>9</v>
      </c>
      <c r="C2104" t="str">
        <f t="shared" ref="C2104:C2110" si="132">"07861"</f>
        <v>07861</v>
      </c>
      <c r="D2104" t="str">
        <f>""</f>
        <v/>
      </c>
      <c r="E2104">
        <v>2160755</v>
      </c>
      <c r="F2104" t="s">
        <v>9</v>
      </c>
      <c r="G2104" t="str">
        <f>"03544"</f>
        <v>03544</v>
      </c>
      <c r="H2104" t="str">
        <f>""</f>
        <v/>
      </c>
      <c r="I2104">
        <v>1</v>
      </c>
    </row>
    <row r="2105" spans="1:9">
      <c r="A2105">
        <v>2163277</v>
      </c>
      <c r="B2105" t="s">
        <v>9</v>
      </c>
      <c r="C2105" t="str">
        <f t="shared" si="132"/>
        <v>07861</v>
      </c>
      <c r="D2105" t="str">
        <f>""</f>
        <v/>
      </c>
      <c r="E2105">
        <v>2160984</v>
      </c>
      <c r="F2105" t="s">
        <v>9</v>
      </c>
      <c r="G2105" t="str">
        <f>"03938"</f>
        <v>03938</v>
      </c>
      <c r="H2105" t="str">
        <f>""</f>
        <v/>
      </c>
      <c r="I2105">
        <v>1</v>
      </c>
    </row>
    <row r="2106" spans="1:9">
      <c r="A2106">
        <v>2163277</v>
      </c>
      <c r="B2106" t="s">
        <v>9</v>
      </c>
      <c r="C2106" t="str">
        <f t="shared" si="132"/>
        <v>07861</v>
      </c>
      <c r="D2106" t="str">
        <f>""</f>
        <v/>
      </c>
      <c r="E2106">
        <v>2163272</v>
      </c>
      <c r="F2106" t="s">
        <v>9</v>
      </c>
      <c r="G2106" t="str">
        <f>"07856"</f>
        <v>07856</v>
      </c>
      <c r="H2106" t="str">
        <f>""</f>
        <v/>
      </c>
      <c r="I2106">
        <v>1</v>
      </c>
    </row>
    <row r="2107" spans="1:9">
      <c r="A2107">
        <v>2163277</v>
      </c>
      <c r="B2107" t="s">
        <v>9</v>
      </c>
      <c r="C2107" t="str">
        <f t="shared" si="132"/>
        <v>07861</v>
      </c>
      <c r="D2107" t="str">
        <f>""</f>
        <v/>
      </c>
      <c r="E2107">
        <v>2163273</v>
      </c>
      <c r="F2107" t="s">
        <v>9</v>
      </c>
      <c r="G2107" t="str">
        <f>"07857"</f>
        <v>07857</v>
      </c>
      <c r="H2107" t="str">
        <f>""</f>
        <v/>
      </c>
      <c r="I2107">
        <v>1</v>
      </c>
    </row>
    <row r="2108" spans="1:9">
      <c r="A2108">
        <v>2163277</v>
      </c>
      <c r="B2108" t="s">
        <v>9</v>
      </c>
      <c r="C2108" t="str">
        <f t="shared" si="132"/>
        <v>07861</v>
      </c>
      <c r="D2108" t="str">
        <f>""</f>
        <v/>
      </c>
      <c r="E2108">
        <v>2163278</v>
      </c>
      <c r="F2108" t="s">
        <v>9</v>
      </c>
      <c r="G2108" t="str">
        <f>"07862"</f>
        <v>07862</v>
      </c>
      <c r="H2108" t="str">
        <f>""</f>
        <v/>
      </c>
      <c r="I2108">
        <v>1</v>
      </c>
    </row>
    <row r="2109" spans="1:9">
      <c r="A2109">
        <v>2163277</v>
      </c>
      <c r="B2109" t="s">
        <v>9</v>
      </c>
      <c r="C2109" t="str">
        <f t="shared" si="132"/>
        <v>07861</v>
      </c>
      <c r="D2109" t="str">
        <f>""</f>
        <v/>
      </c>
      <c r="E2109">
        <v>2163279</v>
      </c>
      <c r="F2109" t="s">
        <v>9</v>
      </c>
      <c r="G2109" t="str">
        <f>"07863"</f>
        <v>07863</v>
      </c>
      <c r="H2109" t="str">
        <f>""</f>
        <v/>
      </c>
      <c r="I2109">
        <v>1</v>
      </c>
    </row>
    <row r="2110" spans="1:9">
      <c r="A2110">
        <v>2163277</v>
      </c>
      <c r="B2110" t="s">
        <v>9</v>
      </c>
      <c r="C2110" t="str">
        <f t="shared" si="132"/>
        <v>07861</v>
      </c>
      <c r="D2110" t="str">
        <f>""</f>
        <v/>
      </c>
      <c r="E2110">
        <v>2163280</v>
      </c>
      <c r="F2110" t="s">
        <v>9</v>
      </c>
      <c r="G2110" t="str">
        <f>"07866"</f>
        <v>07866</v>
      </c>
      <c r="H2110" t="str">
        <f>""</f>
        <v/>
      </c>
      <c r="I2110">
        <v>3</v>
      </c>
    </row>
    <row r="2111" spans="1:9">
      <c r="A2111">
        <v>2163279</v>
      </c>
      <c r="B2111" t="s">
        <v>9</v>
      </c>
      <c r="C2111" t="str">
        <f>"07863"</f>
        <v>07863</v>
      </c>
      <c r="D2111" t="str">
        <f>""</f>
        <v/>
      </c>
      <c r="E2111">
        <v>2164081</v>
      </c>
      <c r="F2111" t="s">
        <v>9</v>
      </c>
      <c r="G2111" t="str">
        <f>"09093"</f>
        <v>09093</v>
      </c>
      <c r="H2111" t="str">
        <f>""</f>
        <v/>
      </c>
      <c r="I2111">
        <v>1</v>
      </c>
    </row>
    <row r="2112" spans="1:9">
      <c r="A2112">
        <v>2163279</v>
      </c>
      <c r="B2112" t="s">
        <v>9</v>
      </c>
      <c r="C2112" t="str">
        <f>"07863"</f>
        <v>07863</v>
      </c>
      <c r="D2112" t="str">
        <f>""</f>
        <v/>
      </c>
      <c r="E2112">
        <v>2164082</v>
      </c>
      <c r="F2112" t="s">
        <v>9</v>
      </c>
      <c r="G2112" t="str">
        <f>"09095"</f>
        <v>09095</v>
      </c>
      <c r="H2112" t="str">
        <f>""</f>
        <v/>
      </c>
      <c r="I2112">
        <v>2</v>
      </c>
    </row>
    <row r="2113" spans="1:9">
      <c r="A2113">
        <v>2163279</v>
      </c>
      <c r="B2113" t="s">
        <v>9</v>
      </c>
      <c r="C2113" t="str">
        <f>"07863"</f>
        <v>07863</v>
      </c>
      <c r="D2113" t="str">
        <f>""</f>
        <v/>
      </c>
      <c r="E2113">
        <v>2164083</v>
      </c>
      <c r="F2113" t="s">
        <v>9</v>
      </c>
      <c r="G2113" t="str">
        <f>"09096"</f>
        <v>09096</v>
      </c>
      <c r="H2113" t="str">
        <f>""</f>
        <v/>
      </c>
      <c r="I2113">
        <v>1</v>
      </c>
    </row>
    <row r="2114" spans="1:9">
      <c r="A2114">
        <v>2163279</v>
      </c>
      <c r="B2114" t="s">
        <v>9</v>
      </c>
      <c r="C2114" t="str">
        <f>"07863"</f>
        <v>07863</v>
      </c>
      <c r="D2114" t="str">
        <f>""</f>
        <v/>
      </c>
      <c r="E2114">
        <v>2164084</v>
      </c>
      <c r="F2114" t="s">
        <v>9</v>
      </c>
      <c r="G2114" t="str">
        <f>"09098"</f>
        <v>09098</v>
      </c>
      <c r="H2114" t="str">
        <f>""</f>
        <v/>
      </c>
      <c r="I2114">
        <v>1</v>
      </c>
    </row>
    <row r="2115" spans="1:9">
      <c r="A2115">
        <v>2163286</v>
      </c>
      <c r="B2115" t="s">
        <v>9</v>
      </c>
      <c r="C2115" t="str">
        <f>"07873"</f>
        <v>07873</v>
      </c>
      <c r="D2115" t="str">
        <f>""</f>
        <v/>
      </c>
      <c r="E2115">
        <v>2160248</v>
      </c>
      <c r="F2115" t="s">
        <v>9</v>
      </c>
      <c r="G2115" t="str">
        <f>"02582"</f>
        <v>02582</v>
      </c>
      <c r="H2115" t="str">
        <f>""</f>
        <v/>
      </c>
      <c r="I2115">
        <v>1</v>
      </c>
    </row>
    <row r="2116" spans="1:9">
      <c r="A2116">
        <v>2163286</v>
      </c>
      <c r="B2116" t="s">
        <v>9</v>
      </c>
      <c r="C2116" t="str">
        <f>"07873"</f>
        <v>07873</v>
      </c>
      <c r="D2116" t="str">
        <f>""</f>
        <v/>
      </c>
      <c r="E2116">
        <v>2160571</v>
      </c>
      <c r="F2116" t="s">
        <v>9</v>
      </c>
      <c r="G2116" t="str">
        <f>"03215"</f>
        <v>03215</v>
      </c>
      <c r="H2116" t="str">
        <f>""</f>
        <v/>
      </c>
      <c r="I2116">
        <v>1</v>
      </c>
    </row>
    <row r="2117" spans="1:9">
      <c r="A2117">
        <v>2163286</v>
      </c>
      <c r="B2117" t="s">
        <v>9</v>
      </c>
      <c r="C2117" t="str">
        <f>"07873"</f>
        <v>07873</v>
      </c>
      <c r="D2117" t="str">
        <f>""</f>
        <v/>
      </c>
      <c r="E2117">
        <v>2163283</v>
      </c>
      <c r="F2117" t="s">
        <v>9</v>
      </c>
      <c r="G2117" t="str">
        <f>"07869"</f>
        <v>07869</v>
      </c>
      <c r="H2117" t="str">
        <f>""</f>
        <v/>
      </c>
      <c r="I2117">
        <v>1</v>
      </c>
    </row>
    <row r="2118" spans="1:9">
      <c r="A2118">
        <v>2163286</v>
      </c>
      <c r="B2118" t="s">
        <v>9</v>
      </c>
      <c r="C2118" t="str">
        <f>"07873"</f>
        <v>07873</v>
      </c>
      <c r="D2118" t="str">
        <f>""</f>
        <v/>
      </c>
      <c r="E2118">
        <v>2186880</v>
      </c>
      <c r="F2118" t="s">
        <v>9</v>
      </c>
      <c r="G2118" t="str">
        <f>"38757"</f>
        <v>38757</v>
      </c>
      <c r="H2118" t="str">
        <f>""</f>
        <v/>
      </c>
      <c r="I2118">
        <v>1</v>
      </c>
    </row>
    <row r="2119" spans="1:9">
      <c r="A2119">
        <v>2163286</v>
      </c>
      <c r="B2119" t="s">
        <v>9</v>
      </c>
      <c r="C2119" t="str">
        <f>"07873"</f>
        <v>07873</v>
      </c>
      <c r="D2119" t="str">
        <f>""</f>
        <v/>
      </c>
      <c r="E2119">
        <v>2192994</v>
      </c>
      <c r="F2119" t="s">
        <v>9</v>
      </c>
      <c r="G2119" t="str">
        <f>"45644"</f>
        <v>45644</v>
      </c>
      <c r="H2119" t="str">
        <f>""</f>
        <v/>
      </c>
      <c r="I2119">
        <v>1</v>
      </c>
    </row>
    <row r="2120" spans="1:9">
      <c r="A2120">
        <v>2163319</v>
      </c>
      <c r="B2120" t="s">
        <v>9</v>
      </c>
      <c r="C2120" t="str">
        <f>"07933"</f>
        <v>07933</v>
      </c>
      <c r="D2120" t="str">
        <f>""</f>
        <v/>
      </c>
      <c r="E2120">
        <v>2160080</v>
      </c>
      <c r="F2120" t="s">
        <v>9</v>
      </c>
      <c r="G2120" t="str">
        <f>"02346"</f>
        <v>02346</v>
      </c>
      <c r="H2120" t="str">
        <f>""</f>
        <v/>
      </c>
      <c r="I2120">
        <v>1</v>
      </c>
    </row>
    <row r="2121" spans="1:9">
      <c r="A2121">
        <v>2163319</v>
      </c>
      <c r="B2121" t="s">
        <v>9</v>
      </c>
      <c r="C2121" t="str">
        <f>"07933"</f>
        <v>07933</v>
      </c>
      <c r="D2121" t="str">
        <f>""</f>
        <v/>
      </c>
      <c r="E2121">
        <v>2160257</v>
      </c>
      <c r="F2121" t="s">
        <v>9</v>
      </c>
      <c r="G2121" t="str">
        <f>"02594"</f>
        <v>02594</v>
      </c>
      <c r="H2121" t="str">
        <f>""</f>
        <v/>
      </c>
      <c r="I2121">
        <v>1</v>
      </c>
    </row>
    <row r="2122" spans="1:9">
      <c r="A2122">
        <v>2163319</v>
      </c>
      <c r="B2122" t="s">
        <v>9</v>
      </c>
      <c r="C2122" t="str">
        <f>"07933"</f>
        <v>07933</v>
      </c>
      <c r="D2122" t="str">
        <f>""</f>
        <v/>
      </c>
      <c r="E2122">
        <v>2160260</v>
      </c>
      <c r="F2122" t="s">
        <v>9</v>
      </c>
      <c r="G2122" t="str">
        <f>"02597"</f>
        <v>02597</v>
      </c>
      <c r="H2122" t="str">
        <f>""</f>
        <v/>
      </c>
      <c r="I2122">
        <v>1</v>
      </c>
    </row>
    <row r="2123" spans="1:9">
      <c r="A2123">
        <v>2163319</v>
      </c>
      <c r="B2123" t="s">
        <v>9</v>
      </c>
      <c r="C2123" t="str">
        <f>"07933"</f>
        <v>07933</v>
      </c>
      <c r="D2123" t="str">
        <f>""</f>
        <v/>
      </c>
      <c r="E2123">
        <v>2160261</v>
      </c>
      <c r="F2123" t="s">
        <v>9</v>
      </c>
      <c r="G2123" t="str">
        <f>"02599"</f>
        <v>02599</v>
      </c>
      <c r="H2123" t="str">
        <f>""</f>
        <v/>
      </c>
      <c r="I2123">
        <v>1</v>
      </c>
    </row>
    <row r="2124" spans="1:9">
      <c r="A2124">
        <v>2163319</v>
      </c>
      <c r="B2124" t="s">
        <v>9</v>
      </c>
      <c r="C2124" t="str">
        <f>"07933"</f>
        <v>07933</v>
      </c>
      <c r="D2124" t="str">
        <f>""</f>
        <v/>
      </c>
      <c r="E2124">
        <v>2163619</v>
      </c>
      <c r="F2124" t="s">
        <v>9</v>
      </c>
      <c r="G2124" t="str">
        <f>"08408"</f>
        <v>08408</v>
      </c>
      <c r="H2124" t="str">
        <f>""</f>
        <v/>
      </c>
      <c r="I2124">
        <v>1</v>
      </c>
    </row>
    <row r="2125" spans="1:9">
      <c r="A2125">
        <v>2163320</v>
      </c>
      <c r="B2125" t="s">
        <v>9</v>
      </c>
      <c r="C2125" t="str">
        <f>"07934"</f>
        <v>07934</v>
      </c>
      <c r="D2125" t="str">
        <f>""</f>
        <v/>
      </c>
      <c r="E2125">
        <v>2160080</v>
      </c>
      <c r="F2125" t="s">
        <v>9</v>
      </c>
      <c r="G2125" t="str">
        <f>"02346"</f>
        <v>02346</v>
      </c>
      <c r="H2125" t="str">
        <f>""</f>
        <v/>
      </c>
      <c r="I2125">
        <v>1</v>
      </c>
    </row>
    <row r="2126" spans="1:9">
      <c r="A2126">
        <v>2163320</v>
      </c>
      <c r="B2126" t="s">
        <v>9</v>
      </c>
      <c r="C2126" t="str">
        <f>"07934"</f>
        <v>07934</v>
      </c>
      <c r="D2126" t="str">
        <f>""</f>
        <v/>
      </c>
      <c r="E2126">
        <v>2160260</v>
      </c>
      <c r="F2126" t="s">
        <v>9</v>
      </c>
      <c r="G2126" t="str">
        <f>"02597"</f>
        <v>02597</v>
      </c>
      <c r="H2126" t="str">
        <f>""</f>
        <v/>
      </c>
      <c r="I2126">
        <v>1</v>
      </c>
    </row>
    <row r="2127" spans="1:9">
      <c r="A2127">
        <v>2163320</v>
      </c>
      <c r="B2127" t="s">
        <v>9</v>
      </c>
      <c r="C2127" t="str">
        <f>"07934"</f>
        <v>07934</v>
      </c>
      <c r="D2127" t="str">
        <f>""</f>
        <v/>
      </c>
      <c r="E2127">
        <v>2163617</v>
      </c>
      <c r="F2127" t="s">
        <v>9</v>
      </c>
      <c r="G2127" t="str">
        <f>"08406"</f>
        <v>08406</v>
      </c>
      <c r="H2127" t="str">
        <f>""</f>
        <v/>
      </c>
      <c r="I2127">
        <v>1</v>
      </c>
    </row>
    <row r="2128" spans="1:9">
      <c r="A2128">
        <v>2163320</v>
      </c>
      <c r="B2128" t="s">
        <v>9</v>
      </c>
      <c r="C2128" t="str">
        <f>"07934"</f>
        <v>07934</v>
      </c>
      <c r="D2128" t="str">
        <f>""</f>
        <v/>
      </c>
      <c r="E2128">
        <v>2163619</v>
      </c>
      <c r="F2128" t="s">
        <v>9</v>
      </c>
      <c r="G2128" t="str">
        <f>"08408"</f>
        <v>08408</v>
      </c>
      <c r="H2128" t="str">
        <f>""</f>
        <v/>
      </c>
      <c r="I2128">
        <v>1</v>
      </c>
    </row>
    <row r="2129" spans="1:9">
      <c r="A2129">
        <v>2163320</v>
      </c>
      <c r="B2129" t="s">
        <v>9</v>
      </c>
      <c r="C2129" t="str">
        <f>"07934"</f>
        <v>07934</v>
      </c>
      <c r="D2129" t="str">
        <f>""</f>
        <v/>
      </c>
      <c r="E2129">
        <v>2163674</v>
      </c>
      <c r="F2129" t="s">
        <v>9</v>
      </c>
      <c r="G2129" t="str">
        <f>"08478"</f>
        <v>08478</v>
      </c>
      <c r="H2129" t="str">
        <f>""</f>
        <v/>
      </c>
      <c r="I2129">
        <v>1</v>
      </c>
    </row>
    <row r="2130" spans="1:9">
      <c r="A2130">
        <v>2163325</v>
      </c>
      <c r="B2130" t="s">
        <v>9</v>
      </c>
      <c r="C2130" t="str">
        <f>"07939"</f>
        <v>07939</v>
      </c>
      <c r="D2130" t="str">
        <f>""</f>
        <v/>
      </c>
      <c r="E2130">
        <v>2161021</v>
      </c>
      <c r="F2130" t="s">
        <v>9</v>
      </c>
      <c r="G2130" t="str">
        <f>"03997"</f>
        <v>03997</v>
      </c>
      <c r="H2130" t="str">
        <f>""</f>
        <v/>
      </c>
      <c r="I2130">
        <v>1</v>
      </c>
    </row>
    <row r="2131" spans="1:9">
      <c r="A2131">
        <v>2163325</v>
      </c>
      <c r="B2131" t="s">
        <v>9</v>
      </c>
      <c r="C2131" t="str">
        <f>"07939"</f>
        <v>07939</v>
      </c>
      <c r="D2131" t="str">
        <f>""</f>
        <v/>
      </c>
      <c r="E2131">
        <v>2161036</v>
      </c>
      <c r="F2131" t="s">
        <v>9</v>
      </c>
      <c r="G2131" t="str">
        <f>"04029"</f>
        <v>04029</v>
      </c>
      <c r="H2131" t="str">
        <f>""</f>
        <v/>
      </c>
      <c r="I2131">
        <v>1</v>
      </c>
    </row>
    <row r="2132" spans="1:9">
      <c r="A2132">
        <v>2163328</v>
      </c>
      <c r="B2132" t="s">
        <v>9</v>
      </c>
      <c r="C2132" t="str">
        <f>"07943"</f>
        <v>07943</v>
      </c>
      <c r="D2132" t="str">
        <f>""</f>
        <v/>
      </c>
      <c r="E2132">
        <v>2160995</v>
      </c>
      <c r="F2132" t="s">
        <v>9</v>
      </c>
      <c r="G2132" t="str">
        <f>"03958"</f>
        <v>03958</v>
      </c>
      <c r="H2132" t="str">
        <f>""</f>
        <v/>
      </c>
      <c r="I2132">
        <v>1</v>
      </c>
    </row>
    <row r="2133" spans="1:9">
      <c r="A2133">
        <v>2163328</v>
      </c>
      <c r="B2133" t="s">
        <v>9</v>
      </c>
      <c r="C2133" t="str">
        <f>"07943"</f>
        <v>07943</v>
      </c>
      <c r="D2133" t="str">
        <f>""</f>
        <v/>
      </c>
      <c r="E2133">
        <v>2161036</v>
      </c>
      <c r="F2133" t="s">
        <v>9</v>
      </c>
      <c r="G2133" t="str">
        <f>"04029"</f>
        <v>04029</v>
      </c>
      <c r="H2133" t="str">
        <f>""</f>
        <v/>
      </c>
      <c r="I2133">
        <v>1</v>
      </c>
    </row>
    <row r="2134" spans="1:9">
      <c r="A2134">
        <v>2163331</v>
      </c>
      <c r="B2134" t="s">
        <v>9</v>
      </c>
      <c r="C2134" t="str">
        <f>"07946"</f>
        <v>07946</v>
      </c>
      <c r="D2134" t="str">
        <f>""</f>
        <v/>
      </c>
      <c r="E2134">
        <v>2160996</v>
      </c>
      <c r="F2134" t="s">
        <v>9</v>
      </c>
      <c r="G2134" t="str">
        <f>"03960"</f>
        <v>03960</v>
      </c>
      <c r="H2134" t="str">
        <f>""</f>
        <v/>
      </c>
      <c r="I2134">
        <v>1</v>
      </c>
    </row>
    <row r="2135" spans="1:9">
      <c r="A2135">
        <v>2163331</v>
      </c>
      <c r="B2135" t="s">
        <v>9</v>
      </c>
      <c r="C2135" t="str">
        <f>"07946"</f>
        <v>07946</v>
      </c>
      <c r="D2135" t="str">
        <f>""</f>
        <v/>
      </c>
      <c r="E2135">
        <v>2161036</v>
      </c>
      <c r="F2135" t="s">
        <v>9</v>
      </c>
      <c r="G2135" t="str">
        <f>"04029"</f>
        <v>04029</v>
      </c>
      <c r="H2135" t="str">
        <f>""</f>
        <v/>
      </c>
      <c r="I2135">
        <v>1</v>
      </c>
    </row>
    <row r="2136" spans="1:9">
      <c r="A2136">
        <v>2163333</v>
      </c>
      <c r="B2136" t="s">
        <v>9</v>
      </c>
      <c r="C2136" t="str">
        <f>"07948"</f>
        <v>07948</v>
      </c>
      <c r="D2136" t="str">
        <f>""</f>
        <v/>
      </c>
      <c r="E2136">
        <v>2160760</v>
      </c>
      <c r="F2136" t="s">
        <v>9</v>
      </c>
      <c r="G2136" t="str">
        <f>"03552"</f>
        <v>03552</v>
      </c>
      <c r="H2136" t="str">
        <f>""</f>
        <v/>
      </c>
      <c r="I2136">
        <v>1</v>
      </c>
    </row>
    <row r="2137" spans="1:9">
      <c r="A2137">
        <v>2163333</v>
      </c>
      <c r="B2137" t="s">
        <v>9</v>
      </c>
      <c r="C2137" t="str">
        <f>"07948"</f>
        <v>07948</v>
      </c>
      <c r="D2137" t="str">
        <f>""</f>
        <v/>
      </c>
      <c r="E2137">
        <v>2161036</v>
      </c>
      <c r="F2137" t="s">
        <v>9</v>
      </c>
      <c r="G2137" t="str">
        <f>"04029"</f>
        <v>04029</v>
      </c>
      <c r="H2137" t="str">
        <f>""</f>
        <v/>
      </c>
      <c r="I2137">
        <v>1</v>
      </c>
    </row>
    <row r="2138" spans="1:9">
      <c r="A2138">
        <v>2163335</v>
      </c>
      <c r="B2138" t="s">
        <v>9</v>
      </c>
      <c r="C2138" t="str">
        <f>"07950"</f>
        <v>07950</v>
      </c>
      <c r="D2138" t="str">
        <f>""</f>
        <v/>
      </c>
      <c r="E2138">
        <v>2160877</v>
      </c>
      <c r="F2138" t="s">
        <v>9</v>
      </c>
      <c r="G2138" t="str">
        <f>"03740"</f>
        <v>03740</v>
      </c>
      <c r="H2138" t="str">
        <f>""</f>
        <v/>
      </c>
      <c r="I2138">
        <v>1</v>
      </c>
    </row>
    <row r="2139" spans="1:9">
      <c r="A2139">
        <v>2163335</v>
      </c>
      <c r="B2139" t="s">
        <v>9</v>
      </c>
      <c r="C2139" t="str">
        <f>"07950"</f>
        <v>07950</v>
      </c>
      <c r="D2139" t="str">
        <f>""</f>
        <v/>
      </c>
      <c r="E2139">
        <v>2161036</v>
      </c>
      <c r="F2139" t="s">
        <v>9</v>
      </c>
      <c r="G2139" t="str">
        <f>"04029"</f>
        <v>04029</v>
      </c>
      <c r="H2139" t="str">
        <f>""</f>
        <v/>
      </c>
      <c r="I2139">
        <v>1</v>
      </c>
    </row>
    <row r="2140" spans="1:9">
      <c r="A2140">
        <v>2163353</v>
      </c>
      <c r="B2140" t="s">
        <v>9</v>
      </c>
      <c r="C2140" t="str">
        <f>"07979"</f>
        <v>07979</v>
      </c>
      <c r="D2140" t="str">
        <f>""</f>
        <v/>
      </c>
      <c r="E2140">
        <v>2160020</v>
      </c>
      <c r="F2140" t="s">
        <v>9</v>
      </c>
      <c r="G2140" t="str">
        <f>"02238"</f>
        <v>02238</v>
      </c>
      <c r="H2140" t="str">
        <f>""</f>
        <v/>
      </c>
      <c r="I2140">
        <v>1</v>
      </c>
    </row>
    <row r="2141" spans="1:9">
      <c r="A2141">
        <v>2163362</v>
      </c>
      <c r="B2141" t="s">
        <v>9</v>
      </c>
      <c r="C2141" t="str">
        <f t="shared" ref="C2141:C2146" si="133">"07991"</f>
        <v>07991</v>
      </c>
      <c r="D2141" t="str">
        <f>""</f>
        <v/>
      </c>
      <c r="E2141">
        <v>2160820</v>
      </c>
      <c r="F2141" t="s">
        <v>9</v>
      </c>
      <c r="G2141" t="str">
        <f>"03630"</f>
        <v>03630</v>
      </c>
      <c r="H2141" t="str">
        <f>""</f>
        <v/>
      </c>
      <c r="I2141">
        <v>1</v>
      </c>
    </row>
    <row r="2142" spans="1:9">
      <c r="A2142">
        <v>2163362</v>
      </c>
      <c r="B2142" t="s">
        <v>9</v>
      </c>
      <c r="C2142" t="str">
        <f t="shared" si="133"/>
        <v>07991</v>
      </c>
      <c r="D2142" t="str">
        <f>""</f>
        <v/>
      </c>
      <c r="E2142">
        <v>2162936</v>
      </c>
      <c r="F2142" t="s">
        <v>9</v>
      </c>
      <c r="G2142" t="str">
        <f>"07253"</f>
        <v>07253</v>
      </c>
      <c r="H2142" t="str">
        <f>""</f>
        <v/>
      </c>
      <c r="I2142">
        <v>1</v>
      </c>
    </row>
    <row r="2143" spans="1:9">
      <c r="A2143">
        <v>2163362</v>
      </c>
      <c r="B2143" t="s">
        <v>9</v>
      </c>
      <c r="C2143" t="str">
        <f t="shared" si="133"/>
        <v>07991</v>
      </c>
      <c r="D2143" t="str">
        <f>""</f>
        <v/>
      </c>
      <c r="E2143">
        <v>2163363</v>
      </c>
      <c r="F2143" t="s">
        <v>9</v>
      </c>
      <c r="G2143" t="str">
        <f>"07995"</f>
        <v>07995</v>
      </c>
      <c r="H2143" t="str">
        <f>""</f>
        <v/>
      </c>
      <c r="I2143">
        <v>1</v>
      </c>
    </row>
    <row r="2144" spans="1:9">
      <c r="A2144">
        <v>2163362</v>
      </c>
      <c r="B2144" t="s">
        <v>9</v>
      </c>
      <c r="C2144" t="str">
        <f t="shared" si="133"/>
        <v>07991</v>
      </c>
      <c r="D2144" t="str">
        <f>""</f>
        <v/>
      </c>
      <c r="E2144">
        <v>2163364</v>
      </c>
      <c r="F2144" t="s">
        <v>9</v>
      </c>
      <c r="G2144" t="str">
        <f>"07997"</f>
        <v>07997</v>
      </c>
      <c r="H2144" t="str">
        <f>""</f>
        <v/>
      </c>
      <c r="I2144">
        <v>1</v>
      </c>
    </row>
    <row r="2145" spans="1:9">
      <c r="A2145">
        <v>2163362</v>
      </c>
      <c r="B2145" t="s">
        <v>9</v>
      </c>
      <c r="C2145" t="str">
        <f t="shared" si="133"/>
        <v>07991</v>
      </c>
      <c r="D2145" t="str">
        <f>""</f>
        <v/>
      </c>
      <c r="E2145">
        <v>2186881</v>
      </c>
      <c r="F2145" t="s">
        <v>9</v>
      </c>
      <c r="G2145" t="str">
        <f>"38758"</f>
        <v>38758</v>
      </c>
      <c r="H2145" t="str">
        <f>""</f>
        <v/>
      </c>
      <c r="I2145">
        <v>1</v>
      </c>
    </row>
    <row r="2146" spans="1:9">
      <c r="A2146">
        <v>2163362</v>
      </c>
      <c r="B2146" t="s">
        <v>9</v>
      </c>
      <c r="C2146" t="str">
        <f t="shared" si="133"/>
        <v>07991</v>
      </c>
      <c r="D2146" t="str">
        <f>""</f>
        <v/>
      </c>
      <c r="E2146">
        <v>2192996</v>
      </c>
      <c r="F2146" t="s">
        <v>9</v>
      </c>
      <c r="G2146" t="str">
        <f>"45646"</f>
        <v>45646</v>
      </c>
      <c r="H2146" t="str">
        <f>""</f>
        <v/>
      </c>
      <c r="I2146">
        <v>1</v>
      </c>
    </row>
    <row r="2147" spans="1:9">
      <c r="A2147">
        <v>2163370</v>
      </c>
      <c r="B2147" t="s">
        <v>9</v>
      </c>
      <c r="C2147" t="str">
        <f t="shared" ref="C2147:C2153" si="134">"08004"</f>
        <v>08004</v>
      </c>
      <c r="D2147" t="str">
        <f>""</f>
        <v/>
      </c>
      <c r="E2147">
        <v>2163371</v>
      </c>
      <c r="F2147" t="s">
        <v>9</v>
      </c>
      <c r="G2147" t="str">
        <f>"08005"</f>
        <v>08005</v>
      </c>
      <c r="H2147" t="str">
        <f>""</f>
        <v/>
      </c>
      <c r="I2147">
        <v>1</v>
      </c>
    </row>
    <row r="2148" spans="1:9">
      <c r="A2148">
        <v>2163370</v>
      </c>
      <c r="B2148" t="s">
        <v>9</v>
      </c>
      <c r="C2148" t="str">
        <f t="shared" si="134"/>
        <v>08004</v>
      </c>
      <c r="D2148" t="str">
        <f>""</f>
        <v/>
      </c>
      <c r="E2148">
        <v>2163372</v>
      </c>
      <c r="F2148" t="s">
        <v>9</v>
      </c>
      <c r="G2148" t="str">
        <f>"08006"</f>
        <v>08006</v>
      </c>
      <c r="H2148" t="str">
        <f>""</f>
        <v/>
      </c>
      <c r="I2148">
        <v>1</v>
      </c>
    </row>
    <row r="2149" spans="1:9">
      <c r="A2149">
        <v>2163370</v>
      </c>
      <c r="B2149" t="s">
        <v>9</v>
      </c>
      <c r="C2149" t="str">
        <f t="shared" si="134"/>
        <v>08004</v>
      </c>
      <c r="D2149" t="str">
        <f>""</f>
        <v/>
      </c>
      <c r="E2149">
        <v>2163373</v>
      </c>
      <c r="F2149" t="s">
        <v>9</v>
      </c>
      <c r="G2149" t="str">
        <f>"08007"</f>
        <v>08007</v>
      </c>
      <c r="H2149" t="str">
        <f>""</f>
        <v/>
      </c>
      <c r="I2149">
        <v>1</v>
      </c>
    </row>
    <row r="2150" spans="1:9">
      <c r="A2150">
        <v>2163370</v>
      </c>
      <c r="B2150" t="s">
        <v>9</v>
      </c>
      <c r="C2150" t="str">
        <f t="shared" si="134"/>
        <v>08004</v>
      </c>
      <c r="D2150" t="str">
        <f>""</f>
        <v/>
      </c>
      <c r="E2150">
        <v>2163374</v>
      </c>
      <c r="F2150" t="s">
        <v>9</v>
      </c>
      <c r="G2150" t="str">
        <f>"08008"</f>
        <v>08008</v>
      </c>
      <c r="H2150" t="str">
        <f>""</f>
        <v/>
      </c>
      <c r="I2150">
        <v>1</v>
      </c>
    </row>
    <row r="2151" spans="1:9">
      <c r="A2151">
        <v>2163370</v>
      </c>
      <c r="B2151" t="s">
        <v>9</v>
      </c>
      <c r="C2151" t="str">
        <f t="shared" si="134"/>
        <v>08004</v>
      </c>
      <c r="D2151" t="str">
        <f>""</f>
        <v/>
      </c>
      <c r="E2151">
        <v>2163375</v>
      </c>
      <c r="F2151" t="s">
        <v>9</v>
      </c>
      <c r="G2151" t="str">
        <f>"08009"</f>
        <v>08009</v>
      </c>
      <c r="H2151" t="str">
        <f>""</f>
        <v/>
      </c>
      <c r="I2151">
        <v>1</v>
      </c>
    </row>
    <row r="2152" spans="1:9">
      <c r="A2152">
        <v>2163370</v>
      </c>
      <c r="B2152" t="s">
        <v>9</v>
      </c>
      <c r="C2152" t="str">
        <f t="shared" si="134"/>
        <v>08004</v>
      </c>
      <c r="D2152" t="str">
        <f>""</f>
        <v/>
      </c>
      <c r="E2152">
        <v>2163376</v>
      </c>
      <c r="F2152" t="s">
        <v>9</v>
      </c>
      <c r="G2152" t="str">
        <f>"08010"</f>
        <v>08010</v>
      </c>
      <c r="H2152" t="str">
        <f>""</f>
        <v/>
      </c>
      <c r="I2152">
        <v>1</v>
      </c>
    </row>
    <row r="2153" spans="1:9">
      <c r="A2153">
        <v>2163370</v>
      </c>
      <c r="B2153" t="s">
        <v>9</v>
      </c>
      <c r="C2153" t="str">
        <f t="shared" si="134"/>
        <v>08004</v>
      </c>
      <c r="D2153" t="str">
        <f>""</f>
        <v/>
      </c>
      <c r="E2153">
        <v>2163377</v>
      </c>
      <c r="F2153" t="s">
        <v>9</v>
      </c>
      <c r="G2153" t="str">
        <f>"08011"</f>
        <v>08011</v>
      </c>
      <c r="H2153" t="str">
        <f>""</f>
        <v/>
      </c>
      <c r="I2153">
        <v>1</v>
      </c>
    </row>
    <row r="2154" spans="1:9">
      <c r="A2154">
        <v>2163382</v>
      </c>
      <c r="B2154" t="s">
        <v>9</v>
      </c>
      <c r="C2154" t="str">
        <f>"08018"</f>
        <v>08018</v>
      </c>
      <c r="D2154" t="str">
        <f>""</f>
        <v/>
      </c>
      <c r="E2154">
        <v>2160820</v>
      </c>
      <c r="F2154" t="s">
        <v>9</v>
      </c>
      <c r="G2154" t="str">
        <f>"03630"</f>
        <v>03630</v>
      </c>
      <c r="H2154" t="str">
        <f>""</f>
        <v/>
      </c>
      <c r="I2154">
        <v>1</v>
      </c>
    </row>
    <row r="2155" spans="1:9">
      <c r="A2155">
        <v>2163382</v>
      </c>
      <c r="B2155" t="s">
        <v>9</v>
      </c>
      <c r="C2155" t="str">
        <f>"08018"</f>
        <v>08018</v>
      </c>
      <c r="D2155" t="str">
        <f>""</f>
        <v/>
      </c>
      <c r="E2155">
        <v>2161816</v>
      </c>
      <c r="F2155" t="s">
        <v>9</v>
      </c>
      <c r="G2155" t="str">
        <f>"05336"</f>
        <v>05336</v>
      </c>
      <c r="H2155" t="str">
        <f>""</f>
        <v/>
      </c>
      <c r="I2155">
        <v>1</v>
      </c>
    </row>
    <row r="2156" spans="1:9">
      <c r="A2156">
        <v>2163382</v>
      </c>
      <c r="B2156" t="s">
        <v>9</v>
      </c>
      <c r="C2156" t="str">
        <f>"08018"</f>
        <v>08018</v>
      </c>
      <c r="D2156" t="str">
        <f>""</f>
        <v/>
      </c>
      <c r="E2156">
        <v>2163383</v>
      </c>
      <c r="F2156" t="s">
        <v>9</v>
      </c>
      <c r="G2156" t="str">
        <f>"08019"</f>
        <v>08019</v>
      </c>
      <c r="H2156" t="str">
        <f>""</f>
        <v/>
      </c>
      <c r="I2156">
        <v>1</v>
      </c>
    </row>
    <row r="2157" spans="1:9">
      <c r="A2157">
        <v>2163382</v>
      </c>
      <c r="B2157" t="s">
        <v>9</v>
      </c>
      <c r="C2157" t="str">
        <f>"08018"</f>
        <v>08018</v>
      </c>
      <c r="D2157" t="str">
        <f>""</f>
        <v/>
      </c>
      <c r="E2157">
        <v>2163384</v>
      </c>
      <c r="F2157" t="s">
        <v>9</v>
      </c>
      <c r="G2157" t="str">
        <f>"08020"</f>
        <v>08020</v>
      </c>
      <c r="H2157" t="str">
        <f>""</f>
        <v/>
      </c>
      <c r="I2157">
        <v>1</v>
      </c>
    </row>
    <row r="2158" spans="1:9">
      <c r="A2158">
        <v>2163382</v>
      </c>
      <c r="B2158" t="s">
        <v>9</v>
      </c>
      <c r="C2158" t="str">
        <f>"08018"</f>
        <v>08018</v>
      </c>
      <c r="D2158" t="str">
        <f>""</f>
        <v/>
      </c>
      <c r="E2158">
        <v>2186887</v>
      </c>
      <c r="F2158" t="s">
        <v>9</v>
      </c>
      <c r="G2158" t="str">
        <f>"38764"</f>
        <v>38764</v>
      </c>
      <c r="H2158" t="str">
        <f>""</f>
        <v/>
      </c>
      <c r="I2158">
        <v>1</v>
      </c>
    </row>
    <row r="2159" spans="1:9">
      <c r="A2159">
        <v>2163386</v>
      </c>
      <c r="B2159" t="s">
        <v>9</v>
      </c>
      <c r="C2159" t="str">
        <f t="shared" ref="C2159:C2165" si="135">"08022"</f>
        <v>08022</v>
      </c>
      <c r="D2159" t="str">
        <f>""</f>
        <v/>
      </c>
      <c r="E2159">
        <v>2159960</v>
      </c>
      <c r="F2159" t="s">
        <v>9</v>
      </c>
      <c r="G2159" t="str">
        <f>"02160"</f>
        <v>02160</v>
      </c>
      <c r="H2159" t="str">
        <f>""</f>
        <v/>
      </c>
      <c r="I2159">
        <v>1</v>
      </c>
    </row>
    <row r="2160" spans="1:9">
      <c r="A2160">
        <v>2163386</v>
      </c>
      <c r="B2160" t="s">
        <v>9</v>
      </c>
      <c r="C2160" t="str">
        <f t="shared" si="135"/>
        <v>08022</v>
      </c>
      <c r="D2160" t="str">
        <f>""</f>
        <v/>
      </c>
      <c r="E2160">
        <v>2160550</v>
      </c>
      <c r="F2160" t="s">
        <v>9</v>
      </c>
      <c r="G2160" t="str">
        <f>"03185"</f>
        <v>03185</v>
      </c>
      <c r="H2160" t="str">
        <f>""</f>
        <v/>
      </c>
      <c r="I2160">
        <v>1</v>
      </c>
    </row>
    <row r="2161" spans="1:9">
      <c r="A2161">
        <v>2163386</v>
      </c>
      <c r="B2161" t="s">
        <v>9</v>
      </c>
      <c r="C2161" t="str">
        <f t="shared" si="135"/>
        <v>08022</v>
      </c>
      <c r="D2161" t="str">
        <f>""</f>
        <v/>
      </c>
      <c r="E2161">
        <v>2160675</v>
      </c>
      <c r="F2161" t="s">
        <v>9</v>
      </c>
      <c r="G2161" t="str">
        <f>"03385"</f>
        <v>03385</v>
      </c>
      <c r="H2161" t="str">
        <f>""</f>
        <v/>
      </c>
      <c r="I2161">
        <v>1</v>
      </c>
    </row>
    <row r="2162" spans="1:9">
      <c r="A2162">
        <v>2163386</v>
      </c>
      <c r="B2162" t="s">
        <v>9</v>
      </c>
      <c r="C2162" t="str">
        <f t="shared" si="135"/>
        <v>08022</v>
      </c>
      <c r="D2162" t="str">
        <f>""</f>
        <v/>
      </c>
      <c r="E2162">
        <v>2162937</v>
      </c>
      <c r="F2162" t="s">
        <v>9</v>
      </c>
      <c r="G2162" t="str">
        <f>"07254"</f>
        <v>07254</v>
      </c>
      <c r="H2162" t="str">
        <f>""</f>
        <v/>
      </c>
      <c r="I2162">
        <v>1</v>
      </c>
    </row>
    <row r="2163" spans="1:9">
      <c r="A2163">
        <v>2163386</v>
      </c>
      <c r="B2163" t="s">
        <v>9</v>
      </c>
      <c r="C2163" t="str">
        <f t="shared" si="135"/>
        <v>08022</v>
      </c>
      <c r="D2163" t="str">
        <f>""</f>
        <v/>
      </c>
      <c r="E2163">
        <v>2163389</v>
      </c>
      <c r="F2163" t="s">
        <v>9</v>
      </c>
      <c r="G2163" t="str">
        <f>"08025"</f>
        <v>08025</v>
      </c>
      <c r="H2163" t="str">
        <f>""</f>
        <v/>
      </c>
      <c r="I2163">
        <v>1</v>
      </c>
    </row>
    <row r="2164" spans="1:9">
      <c r="A2164">
        <v>2163386</v>
      </c>
      <c r="B2164" t="s">
        <v>9</v>
      </c>
      <c r="C2164" t="str">
        <f t="shared" si="135"/>
        <v>08022</v>
      </c>
      <c r="D2164" t="str">
        <f>""</f>
        <v/>
      </c>
      <c r="E2164">
        <v>2186881</v>
      </c>
      <c r="F2164" t="s">
        <v>9</v>
      </c>
      <c r="G2164" t="str">
        <f>"38758"</f>
        <v>38758</v>
      </c>
      <c r="H2164" t="str">
        <f>""</f>
        <v/>
      </c>
      <c r="I2164">
        <v>1</v>
      </c>
    </row>
    <row r="2165" spans="1:9">
      <c r="A2165">
        <v>2163386</v>
      </c>
      <c r="B2165" t="s">
        <v>9</v>
      </c>
      <c r="C2165" t="str">
        <f t="shared" si="135"/>
        <v>08022</v>
      </c>
      <c r="D2165" t="str">
        <f>""</f>
        <v/>
      </c>
      <c r="E2165">
        <v>2192993</v>
      </c>
      <c r="F2165" t="s">
        <v>9</v>
      </c>
      <c r="G2165" t="str">
        <f>"45643"</f>
        <v>45643</v>
      </c>
      <c r="H2165" t="str">
        <f>""</f>
        <v/>
      </c>
      <c r="I2165">
        <v>1</v>
      </c>
    </row>
    <row r="2166" spans="1:9">
      <c r="A2166">
        <v>2163390</v>
      </c>
      <c r="B2166" t="s">
        <v>9</v>
      </c>
      <c r="C2166" t="str">
        <f t="shared" ref="C2166:C2173" si="136">"08026"</f>
        <v>08026</v>
      </c>
      <c r="D2166" t="str">
        <f>""</f>
        <v/>
      </c>
      <c r="E2166">
        <v>2160550</v>
      </c>
      <c r="F2166" t="s">
        <v>9</v>
      </c>
      <c r="G2166" t="str">
        <f>"03185"</f>
        <v>03185</v>
      </c>
      <c r="H2166" t="str">
        <f>""</f>
        <v/>
      </c>
      <c r="I2166">
        <v>1</v>
      </c>
    </row>
    <row r="2167" spans="1:9">
      <c r="A2167">
        <v>2163390</v>
      </c>
      <c r="B2167" t="s">
        <v>9</v>
      </c>
      <c r="C2167" t="str">
        <f t="shared" si="136"/>
        <v>08026</v>
      </c>
      <c r="D2167" t="str">
        <f>""</f>
        <v/>
      </c>
      <c r="E2167">
        <v>2160675</v>
      </c>
      <c r="F2167" t="s">
        <v>9</v>
      </c>
      <c r="G2167" t="str">
        <f>"03385"</f>
        <v>03385</v>
      </c>
      <c r="H2167" t="str">
        <f>""</f>
        <v/>
      </c>
      <c r="I2167">
        <v>1</v>
      </c>
    </row>
    <row r="2168" spans="1:9">
      <c r="A2168">
        <v>2163390</v>
      </c>
      <c r="B2168" t="s">
        <v>9</v>
      </c>
      <c r="C2168" t="str">
        <f t="shared" si="136"/>
        <v>08026</v>
      </c>
      <c r="D2168" t="str">
        <f>""</f>
        <v/>
      </c>
      <c r="E2168">
        <v>2160820</v>
      </c>
      <c r="F2168" t="s">
        <v>9</v>
      </c>
      <c r="G2168" t="str">
        <f>"03630"</f>
        <v>03630</v>
      </c>
      <c r="H2168" t="str">
        <f>""</f>
        <v/>
      </c>
      <c r="I2168">
        <v>1</v>
      </c>
    </row>
    <row r="2169" spans="1:9">
      <c r="A2169">
        <v>2163390</v>
      </c>
      <c r="B2169" t="s">
        <v>9</v>
      </c>
      <c r="C2169" t="str">
        <f t="shared" si="136"/>
        <v>08026</v>
      </c>
      <c r="D2169" t="str">
        <f>""</f>
        <v/>
      </c>
      <c r="E2169">
        <v>2162937</v>
      </c>
      <c r="F2169" t="s">
        <v>9</v>
      </c>
      <c r="G2169" t="str">
        <f>"07254"</f>
        <v>07254</v>
      </c>
      <c r="H2169" t="str">
        <f>""</f>
        <v/>
      </c>
      <c r="I2169">
        <v>1</v>
      </c>
    </row>
    <row r="2170" spans="1:9">
      <c r="A2170">
        <v>2163390</v>
      </c>
      <c r="B2170" t="s">
        <v>9</v>
      </c>
      <c r="C2170" t="str">
        <f t="shared" si="136"/>
        <v>08026</v>
      </c>
      <c r="D2170" t="str">
        <f>""</f>
        <v/>
      </c>
      <c r="E2170">
        <v>2163387</v>
      </c>
      <c r="F2170" t="s">
        <v>9</v>
      </c>
      <c r="G2170" t="str">
        <f>"08023"</f>
        <v>08023</v>
      </c>
      <c r="H2170" t="str">
        <f>""</f>
        <v/>
      </c>
      <c r="I2170">
        <v>1</v>
      </c>
    </row>
    <row r="2171" spans="1:9">
      <c r="A2171">
        <v>2163390</v>
      </c>
      <c r="B2171" t="s">
        <v>9</v>
      </c>
      <c r="C2171" t="str">
        <f t="shared" si="136"/>
        <v>08026</v>
      </c>
      <c r="D2171" t="str">
        <f>""</f>
        <v/>
      </c>
      <c r="E2171">
        <v>2163389</v>
      </c>
      <c r="F2171" t="s">
        <v>9</v>
      </c>
      <c r="G2171" t="str">
        <f>"08025"</f>
        <v>08025</v>
      </c>
      <c r="H2171" t="str">
        <f>""</f>
        <v/>
      </c>
      <c r="I2171">
        <v>1</v>
      </c>
    </row>
    <row r="2172" spans="1:9">
      <c r="A2172">
        <v>2163390</v>
      </c>
      <c r="B2172" t="s">
        <v>9</v>
      </c>
      <c r="C2172" t="str">
        <f t="shared" si="136"/>
        <v>08026</v>
      </c>
      <c r="D2172" t="str">
        <f>""</f>
        <v/>
      </c>
      <c r="E2172">
        <v>2186881</v>
      </c>
      <c r="F2172" t="s">
        <v>9</v>
      </c>
      <c r="G2172" t="str">
        <f>"38758"</f>
        <v>38758</v>
      </c>
      <c r="H2172" t="str">
        <f>""</f>
        <v/>
      </c>
      <c r="I2172">
        <v>1</v>
      </c>
    </row>
    <row r="2173" spans="1:9">
      <c r="A2173">
        <v>2163390</v>
      </c>
      <c r="B2173" t="s">
        <v>9</v>
      </c>
      <c r="C2173" t="str">
        <f t="shared" si="136"/>
        <v>08026</v>
      </c>
      <c r="D2173" t="str">
        <f>""</f>
        <v/>
      </c>
      <c r="E2173">
        <v>2192994</v>
      </c>
      <c r="F2173" t="s">
        <v>9</v>
      </c>
      <c r="G2173" t="str">
        <f>"45644"</f>
        <v>45644</v>
      </c>
      <c r="H2173" t="str">
        <f>""</f>
        <v/>
      </c>
      <c r="I2173">
        <v>1</v>
      </c>
    </row>
    <row r="2174" spans="1:9">
      <c r="A2174">
        <v>2163394</v>
      </c>
      <c r="B2174" t="s">
        <v>9</v>
      </c>
      <c r="C2174" t="str">
        <f>"08030"</f>
        <v>08030</v>
      </c>
      <c r="D2174" t="str">
        <f>""</f>
        <v/>
      </c>
      <c r="E2174">
        <v>2160780</v>
      </c>
      <c r="F2174" t="s">
        <v>9</v>
      </c>
      <c r="G2174" t="str">
        <f>"03583"</f>
        <v>03583</v>
      </c>
      <c r="H2174" t="str">
        <f>""</f>
        <v/>
      </c>
      <c r="I2174">
        <v>1</v>
      </c>
    </row>
    <row r="2175" spans="1:9">
      <c r="A2175">
        <v>2163395</v>
      </c>
      <c r="B2175" t="s">
        <v>9</v>
      </c>
      <c r="C2175" t="str">
        <f>"08032"</f>
        <v>08032</v>
      </c>
      <c r="D2175" t="str">
        <f>""</f>
        <v/>
      </c>
      <c r="E2175">
        <v>2166699</v>
      </c>
      <c r="F2175" t="s">
        <v>9</v>
      </c>
      <c r="G2175" t="str">
        <f>"12599"</f>
        <v>12599</v>
      </c>
      <c r="H2175" t="str">
        <f>""</f>
        <v/>
      </c>
      <c r="I2175">
        <v>1</v>
      </c>
    </row>
    <row r="2176" spans="1:9">
      <c r="A2176">
        <v>2163395</v>
      </c>
      <c r="B2176" t="s">
        <v>9</v>
      </c>
      <c r="C2176" t="str">
        <f>"08032"</f>
        <v>08032</v>
      </c>
      <c r="D2176" t="str">
        <f>""</f>
        <v/>
      </c>
      <c r="E2176">
        <v>2166702</v>
      </c>
      <c r="F2176" t="s">
        <v>9</v>
      </c>
      <c r="G2176" t="str">
        <f>"12603"</f>
        <v>12603</v>
      </c>
      <c r="H2176" t="str">
        <f>""</f>
        <v/>
      </c>
      <c r="I2176">
        <v>1</v>
      </c>
    </row>
    <row r="2177" spans="1:9">
      <c r="A2177">
        <v>2163395</v>
      </c>
      <c r="B2177" t="s">
        <v>9</v>
      </c>
      <c r="C2177" t="str">
        <f>"08032"</f>
        <v>08032</v>
      </c>
      <c r="D2177" t="str">
        <f>""</f>
        <v/>
      </c>
      <c r="E2177">
        <v>2166703</v>
      </c>
      <c r="F2177" t="s">
        <v>9</v>
      </c>
      <c r="G2177" t="str">
        <f>"12604"</f>
        <v>12604</v>
      </c>
      <c r="H2177" t="str">
        <f>""</f>
        <v/>
      </c>
      <c r="I2177">
        <v>3</v>
      </c>
    </row>
    <row r="2178" spans="1:9">
      <c r="A2178">
        <v>2163405</v>
      </c>
      <c r="B2178" t="s">
        <v>9</v>
      </c>
      <c r="C2178" t="str">
        <f>"08053"</f>
        <v>08053</v>
      </c>
      <c r="D2178" t="str">
        <f>""</f>
        <v/>
      </c>
      <c r="E2178">
        <v>2160020</v>
      </c>
      <c r="F2178" t="s">
        <v>9</v>
      </c>
      <c r="G2178" t="str">
        <f>"02238"</f>
        <v>02238</v>
      </c>
      <c r="H2178" t="str">
        <f>""</f>
        <v/>
      </c>
      <c r="I2178">
        <v>1</v>
      </c>
    </row>
    <row r="2179" spans="1:9">
      <c r="A2179">
        <v>2163405</v>
      </c>
      <c r="B2179" t="s">
        <v>9</v>
      </c>
      <c r="C2179" t="str">
        <f>"08053"</f>
        <v>08053</v>
      </c>
      <c r="D2179" t="str">
        <f>""</f>
        <v/>
      </c>
      <c r="E2179">
        <v>2182382</v>
      </c>
      <c r="F2179" t="s">
        <v>9</v>
      </c>
      <c r="G2179" t="str">
        <f>"33908"</f>
        <v>33908</v>
      </c>
      <c r="H2179" t="str">
        <f>""</f>
        <v/>
      </c>
      <c r="I2179">
        <v>1</v>
      </c>
    </row>
    <row r="2180" spans="1:9">
      <c r="A2180">
        <v>2163406</v>
      </c>
      <c r="B2180" t="s">
        <v>9</v>
      </c>
      <c r="C2180" t="str">
        <f>"08054"</f>
        <v>08054</v>
      </c>
      <c r="D2180" t="str">
        <f>""</f>
        <v/>
      </c>
      <c r="E2180">
        <v>2160780</v>
      </c>
      <c r="F2180" t="s">
        <v>9</v>
      </c>
      <c r="G2180" t="str">
        <f>"03583"</f>
        <v>03583</v>
      </c>
      <c r="H2180" t="str">
        <f>""</f>
        <v/>
      </c>
      <c r="I2180">
        <v>1</v>
      </c>
    </row>
    <row r="2181" spans="1:9">
      <c r="A2181">
        <v>2163406</v>
      </c>
      <c r="B2181" t="s">
        <v>9</v>
      </c>
      <c r="C2181" t="str">
        <f>"08054"</f>
        <v>08054</v>
      </c>
      <c r="D2181" t="str">
        <f>""</f>
        <v/>
      </c>
      <c r="E2181">
        <v>2182382</v>
      </c>
      <c r="F2181" t="s">
        <v>9</v>
      </c>
      <c r="G2181" t="str">
        <f>"33908"</f>
        <v>33908</v>
      </c>
      <c r="H2181" t="str">
        <f>""</f>
        <v/>
      </c>
      <c r="I2181">
        <v>1</v>
      </c>
    </row>
    <row r="2182" spans="1:9">
      <c r="A2182">
        <v>2163409</v>
      </c>
      <c r="B2182" t="s">
        <v>9</v>
      </c>
      <c r="C2182" t="str">
        <f>"08061"</f>
        <v>08061</v>
      </c>
      <c r="D2182" t="str">
        <f>""</f>
        <v/>
      </c>
      <c r="E2182">
        <v>2160248</v>
      </c>
      <c r="F2182" t="s">
        <v>9</v>
      </c>
      <c r="G2182" t="str">
        <f>"02582"</f>
        <v>02582</v>
      </c>
      <c r="H2182" t="str">
        <f>""</f>
        <v/>
      </c>
      <c r="I2182">
        <v>1</v>
      </c>
    </row>
    <row r="2183" spans="1:9">
      <c r="A2183">
        <v>2163409</v>
      </c>
      <c r="B2183" t="s">
        <v>9</v>
      </c>
      <c r="C2183" t="str">
        <f>"08061"</f>
        <v>08061</v>
      </c>
      <c r="D2183" t="str">
        <f>""</f>
        <v/>
      </c>
      <c r="E2183">
        <v>2161816</v>
      </c>
      <c r="F2183" t="s">
        <v>9</v>
      </c>
      <c r="G2183" t="str">
        <f>"05336"</f>
        <v>05336</v>
      </c>
      <c r="H2183" t="str">
        <f>""</f>
        <v/>
      </c>
      <c r="I2183">
        <v>1</v>
      </c>
    </row>
    <row r="2184" spans="1:9">
      <c r="A2184">
        <v>2163409</v>
      </c>
      <c r="B2184" t="s">
        <v>9</v>
      </c>
      <c r="C2184" t="str">
        <f>"08061"</f>
        <v>08061</v>
      </c>
      <c r="D2184" t="str">
        <f>""</f>
        <v/>
      </c>
      <c r="E2184">
        <v>2163407</v>
      </c>
      <c r="F2184" t="s">
        <v>9</v>
      </c>
      <c r="G2184" t="str">
        <f>"08059"</f>
        <v>08059</v>
      </c>
      <c r="H2184" t="str">
        <f>""</f>
        <v/>
      </c>
      <c r="I2184">
        <v>1</v>
      </c>
    </row>
    <row r="2185" spans="1:9">
      <c r="A2185">
        <v>2163409</v>
      </c>
      <c r="B2185" t="s">
        <v>9</v>
      </c>
      <c r="C2185" t="str">
        <f>"08061"</f>
        <v>08061</v>
      </c>
      <c r="D2185" t="str">
        <f>""</f>
        <v/>
      </c>
      <c r="E2185">
        <v>2163418</v>
      </c>
      <c r="F2185" t="s">
        <v>9</v>
      </c>
      <c r="G2185" t="str">
        <f>"08077"</f>
        <v>08077</v>
      </c>
      <c r="H2185" t="str">
        <f>""</f>
        <v/>
      </c>
      <c r="I2185">
        <v>1</v>
      </c>
    </row>
    <row r="2186" spans="1:9">
      <c r="A2186">
        <v>2163409</v>
      </c>
      <c r="B2186" t="s">
        <v>9</v>
      </c>
      <c r="C2186" t="str">
        <f>"08061"</f>
        <v>08061</v>
      </c>
      <c r="D2186" t="str">
        <f>""</f>
        <v/>
      </c>
      <c r="E2186">
        <v>2186886</v>
      </c>
      <c r="F2186" t="s">
        <v>9</v>
      </c>
      <c r="G2186" t="str">
        <f>"38763"</f>
        <v>38763</v>
      </c>
      <c r="H2186" t="str">
        <f>""</f>
        <v/>
      </c>
      <c r="I2186">
        <v>1</v>
      </c>
    </row>
    <row r="2187" spans="1:9">
      <c r="A2187">
        <v>2163414</v>
      </c>
      <c r="B2187" t="s">
        <v>9</v>
      </c>
      <c r="C2187" t="str">
        <f>"08073"</f>
        <v>08073</v>
      </c>
      <c r="D2187" t="str">
        <f>""</f>
        <v/>
      </c>
      <c r="E2187">
        <v>2163220</v>
      </c>
      <c r="F2187" t="s">
        <v>9</v>
      </c>
      <c r="G2187" t="str">
        <f>"07757"</f>
        <v>07757</v>
      </c>
      <c r="H2187" t="str">
        <f>""</f>
        <v/>
      </c>
      <c r="I2187">
        <v>1</v>
      </c>
    </row>
    <row r="2188" spans="1:9">
      <c r="A2188">
        <v>2163414</v>
      </c>
      <c r="B2188" t="s">
        <v>9</v>
      </c>
      <c r="C2188" t="str">
        <f>"08073"</f>
        <v>08073</v>
      </c>
      <c r="D2188" t="str">
        <f>""</f>
        <v/>
      </c>
      <c r="E2188">
        <v>2163415</v>
      </c>
      <c r="F2188" t="s">
        <v>9</v>
      </c>
      <c r="G2188" t="str">
        <f>"08074"</f>
        <v>08074</v>
      </c>
      <c r="H2188" t="str">
        <f>""</f>
        <v/>
      </c>
      <c r="I2188">
        <v>1</v>
      </c>
    </row>
    <row r="2189" spans="1:9">
      <c r="A2189">
        <v>2163414</v>
      </c>
      <c r="B2189" t="s">
        <v>9</v>
      </c>
      <c r="C2189" t="str">
        <f>"08073"</f>
        <v>08073</v>
      </c>
      <c r="D2189" t="str">
        <f>""</f>
        <v/>
      </c>
      <c r="E2189">
        <v>2163508</v>
      </c>
      <c r="F2189" t="s">
        <v>9</v>
      </c>
      <c r="G2189" t="str">
        <f>"08232"</f>
        <v>08232</v>
      </c>
      <c r="H2189" t="str">
        <f>""</f>
        <v/>
      </c>
      <c r="I2189">
        <v>1</v>
      </c>
    </row>
    <row r="2190" spans="1:9">
      <c r="A2190">
        <v>2163417</v>
      </c>
      <c r="B2190" t="s">
        <v>9</v>
      </c>
      <c r="C2190" t="str">
        <f t="shared" ref="C2190:C2202" si="137">"08076"</f>
        <v>08076</v>
      </c>
      <c r="D2190" t="str">
        <f>""</f>
        <v/>
      </c>
      <c r="E2190">
        <v>2159471</v>
      </c>
      <c r="F2190" t="s">
        <v>9</v>
      </c>
      <c r="G2190" t="str">
        <f>"01485"</f>
        <v>01485</v>
      </c>
      <c r="H2190" t="str">
        <f>""</f>
        <v/>
      </c>
      <c r="I2190">
        <v>2</v>
      </c>
    </row>
    <row r="2191" spans="1:9">
      <c r="A2191">
        <v>2163417</v>
      </c>
      <c r="B2191" t="s">
        <v>9</v>
      </c>
      <c r="C2191" t="str">
        <f t="shared" si="137"/>
        <v>08076</v>
      </c>
      <c r="D2191" t="str">
        <f>""</f>
        <v/>
      </c>
      <c r="E2191">
        <v>2160718</v>
      </c>
      <c r="F2191" t="s">
        <v>9</v>
      </c>
      <c r="G2191" t="str">
        <f>"03478"</f>
        <v>03478</v>
      </c>
      <c r="H2191" t="str">
        <f>""</f>
        <v/>
      </c>
      <c r="I2191">
        <v>1</v>
      </c>
    </row>
    <row r="2192" spans="1:9">
      <c r="A2192">
        <v>2163417</v>
      </c>
      <c r="B2192" t="s">
        <v>9</v>
      </c>
      <c r="C2192" t="str">
        <f t="shared" si="137"/>
        <v>08076</v>
      </c>
      <c r="D2192" t="str">
        <f>""</f>
        <v/>
      </c>
      <c r="E2192">
        <v>2160735</v>
      </c>
      <c r="F2192" t="s">
        <v>9</v>
      </c>
      <c r="G2192" t="str">
        <f>"03505"</f>
        <v>03505</v>
      </c>
      <c r="H2192" t="str">
        <f>""</f>
        <v/>
      </c>
      <c r="I2192">
        <v>2</v>
      </c>
    </row>
    <row r="2193" spans="1:9">
      <c r="A2193">
        <v>2163417</v>
      </c>
      <c r="B2193" t="s">
        <v>9</v>
      </c>
      <c r="C2193" t="str">
        <f t="shared" si="137"/>
        <v>08076</v>
      </c>
      <c r="D2193" t="str">
        <f>""</f>
        <v/>
      </c>
      <c r="E2193">
        <v>2164762</v>
      </c>
      <c r="F2193" t="s">
        <v>9</v>
      </c>
      <c r="G2193" t="str">
        <f>"10128"</f>
        <v>10128</v>
      </c>
      <c r="H2193" t="str">
        <f>""</f>
        <v/>
      </c>
      <c r="I2193">
        <v>1</v>
      </c>
    </row>
    <row r="2194" spans="1:9">
      <c r="A2194">
        <v>2163417</v>
      </c>
      <c r="B2194" t="s">
        <v>9</v>
      </c>
      <c r="C2194" t="str">
        <f t="shared" si="137"/>
        <v>08076</v>
      </c>
      <c r="D2194" t="str">
        <f>""</f>
        <v/>
      </c>
      <c r="E2194">
        <v>2177646</v>
      </c>
      <c r="F2194" t="s">
        <v>9</v>
      </c>
      <c r="G2194" t="str">
        <f>"28307"</f>
        <v>28307</v>
      </c>
      <c r="H2194" t="str">
        <f>""</f>
        <v/>
      </c>
      <c r="I2194">
        <v>1</v>
      </c>
    </row>
    <row r="2195" spans="1:9">
      <c r="A2195">
        <v>2163417</v>
      </c>
      <c r="B2195" t="s">
        <v>9</v>
      </c>
      <c r="C2195" t="str">
        <f t="shared" si="137"/>
        <v>08076</v>
      </c>
      <c r="D2195" t="str">
        <f>""</f>
        <v/>
      </c>
      <c r="E2195">
        <v>2177647</v>
      </c>
      <c r="F2195" t="s">
        <v>9</v>
      </c>
      <c r="G2195" t="str">
        <f>"28308"</f>
        <v>28308</v>
      </c>
      <c r="H2195" t="str">
        <f>""</f>
        <v/>
      </c>
      <c r="I2195">
        <v>1</v>
      </c>
    </row>
    <row r="2196" spans="1:9">
      <c r="A2196">
        <v>2163417</v>
      </c>
      <c r="B2196" t="s">
        <v>9</v>
      </c>
      <c r="C2196" t="str">
        <f t="shared" si="137"/>
        <v>08076</v>
      </c>
      <c r="D2196" t="str">
        <f>""</f>
        <v/>
      </c>
      <c r="E2196">
        <v>2177648</v>
      </c>
      <c r="F2196" t="s">
        <v>9</v>
      </c>
      <c r="G2196" t="str">
        <f>"28309"</f>
        <v>28309</v>
      </c>
      <c r="H2196" t="str">
        <f>""</f>
        <v/>
      </c>
      <c r="I2196">
        <v>1</v>
      </c>
    </row>
    <row r="2197" spans="1:9">
      <c r="A2197">
        <v>2163417</v>
      </c>
      <c r="B2197" t="s">
        <v>9</v>
      </c>
      <c r="C2197" t="str">
        <f t="shared" si="137"/>
        <v>08076</v>
      </c>
      <c r="D2197" t="str">
        <f>""</f>
        <v/>
      </c>
      <c r="E2197">
        <v>2179581</v>
      </c>
      <c r="F2197" t="s">
        <v>9</v>
      </c>
      <c r="G2197" t="str">
        <f>"30563"</f>
        <v>30563</v>
      </c>
      <c r="H2197" t="str">
        <f>""</f>
        <v/>
      </c>
      <c r="I2197">
        <v>1</v>
      </c>
    </row>
    <row r="2198" spans="1:9">
      <c r="A2198">
        <v>2163417</v>
      </c>
      <c r="B2198" t="s">
        <v>9</v>
      </c>
      <c r="C2198" t="str">
        <f t="shared" si="137"/>
        <v>08076</v>
      </c>
      <c r="D2198" t="str">
        <f>""</f>
        <v/>
      </c>
      <c r="E2198">
        <v>2179585</v>
      </c>
      <c r="F2198" t="s">
        <v>9</v>
      </c>
      <c r="G2198" t="str">
        <f>"30568"</f>
        <v>30568</v>
      </c>
      <c r="H2198" t="str">
        <f>""</f>
        <v/>
      </c>
      <c r="I2198">
        <v>1</v>
      </c>
    </row>
    <row r="2199" spans="1:9">
      <c r="A2199">
        <v>2163417</v>
      </c>
      <c r="B2199" t="s">
        <v>9</v>
      </c>
      <c r="C2199" t="str">
        <f t="shared" si="137"/>
        <v>08076</v>
      </c>
      <c r="D2199" t="str">
        <f>""</f>
        <v/>
      </c>
      <c r="E2199">
        <v>2179588</v>
      </c>
      <c r="F2199" t="s">
        <v>9</v>
      </c>
      <c r="G2199" t="str">
        <f>"30571"</f>
        <v>30571</v>
      </c>
      <c r="H2199" t="str">
        <f>""</f>
        <v/>
      </c>
      <c r="I2199">
        <v>1</v>
      </c>
    </row>
    <row r="2200" spans="1:9">
      <c r="A2200">
        <v>2163417</v>
      </c>
      <c r="B2200" t="s">
        <v>9</v>
      </c>
      <c r="C2200" t="str">
        <f t="shared" si="137"/>
        <v>08076</v>
      </c>
      <c r="D2200" t="str">
        <f>""</f>
        <v/>
      </c>
      <c r="E2200">
        <v>2179589</v>
      </c>
      <c r="F2200" t="s">
        <v>9</v>
      </c>
      <c r="G2200" t="str">
        <f>"30572"</f>
        <v>30572</v>
      </c>
      <c r="H2200" t="str">
        <f>""</f>
        <v/>
      </c>
      <c r="I2200">
        <v>1</v>
      </c>
    </row>
    <row r="2201" spans="1:9">
      <c r="A2201">
        <v>2163417</v>
      </c>
      <c r="B2201" t="s">
        <v>9</v>
      </c>
      <c r="C2201" t="str">
        <f t="shared" si="137"/>
        <v>08076</v>
      </c>
      <c r="D2201" t="str">
        <f>""</f>
        <v/>
      </c>
      <c r="E2201">
        <v>2183728</v>
      </c>
      <c r="F2201" t="s">
        <v>9</v>
      </c>
      <c r="G2201" t="str">
        <f>"35443"</f>
        <v>35443</v>
      </c>
      <c r="H2201" t="str">
        <f>""</f>
        <v/>
      </c>
      <c r="I2201">
        <v>1</v>
      </c>
    </row>
    <row r="2202" spans="1:9">
      <c r="A2202">
        <v>2163417</v>
      </c>
      <c r="B2202" t="s">
        <v>9</v>
      </c>
      <c r="C2202" t="str">
        <f t="shared" si="137"/>
        <v>08076</v>
      </c>
      <c r="D2202" t="str">
        <f>""</f>
        <v/>
      </c>
      <c r="E2202">
        <v>2183770</v>
      </c>
      <c r="F2202" t="s">
        <v>9</v>
      </c>
      <c r="G2202" t="str">
        <f>"35489"</f>
        <v>35489</v>
      </c>
      <c r="H2202" t="str">
        <f>""</f>
        <v/>
      </c>
      <c r="I2202">
        <v>1</v>
      </c>
    </row>
    <row r="2203" spans="1:9">
      <c r="A2203">
        <v>2163421</v>
      </c>
      <c r="B2203" t="s">
        <v>9</v>
      </c>
      <c r="C2203" t="str">
        <f>"08080"</f>
        <v>08080</v>
      </c>
      <c r="D2203" t="str">
        <f>""</f>
        <v/>
      </c>
      <c r="E2203">
        <v>2162261</v>
      </c>
      <c r="F2203" t="s">
        <v>9</v>
      </c>
      <c r="G2203" t="str">
        <f>"06128"</f>
        <v>06128</v>
      </c>
      <c r="H2203" t="str">
        <f>""</f>
        <v/>
      </c>
      <c r="I2203">
        <v>2</v>
      </c>
    </row>
    <row r="2204" spans="1:9">
      <c r="A2204">
        <v>2163421</v>
      </c>
      <c r="B2204" t="s">
        <v>9</v>
      </c>
      <c r="C2204" t="str">
        <f>"08080"</f>
        <v>08080</v>
      </c>
      <c r="D2204" t="str">
        <f>""</f>
        <v/>
      </c>
      <c r="E2204">
        <v>2163422</v>
      </c>
      <c r="F2204" t="s">
        <v>9</v>
      </c>
      <c r="G2204" t="str">
        <f>"08081"</f>
        <v>08081</v>
      </c>
      <c r="H2204" t="str">
        <f>""</f>
        <v/>
      </c>
      <c r="I2204">
        <v>1</v>
      </c>
    </row>
    <row r="2205" spans="1:9">
      <c r="A2205">
        <v>2163437</v>
      </c>
      <c r="B2205" t="s">
        <v>9</v>
      </c>
      <c r="C2205" t="str">
        <f>"08106"</f>
        <v>08106</v>
      </c>
      <c r="D2205" t="str">
        <f>""</f>
        <v/>
      </c>
      <c r="E2205">
        <v>2159355</v>
      </c>
      <c r="F2205" t="s">
        <v>9</v>
      </c>
      <c r="G2205" t="str">
        <f>"01319"</f>
        <v>01319</v>
      </c>
      <c r="H2205" t="str">
        <f>""</f>
        <v/>
      </c>
      <c r="I2205">
        <v>1</v>
      </c>
    </row>
    <row r="2206" spans="1:9">
      <c r="A2206">
        <v>2163437</v>
      </c>
      <c r="B2206" t="s">
        <v>9</v>
      </c>
      <c r="C2206" t="str">
        <f>"08106"</f>
        <v>08106</v>
      </c>
      <c r="D2206" t="str">
        <f>""</f>
        <v/>
      </c>
      <c r="E2206">
        <v>2159356</v>
      </c>
      <c r="F2206" t="s">
        <v>9</v>
      </c>
      <c r="G2206" t="str">
        <f>"01320"</f>
        <v>01320</v>
      </c>
      <c r="H2206" t="str">
        <f>""</f>
        <v/>
      </c>
      <c r="I2206">
        <v>3</v>
      </c>
    </row>
    <row r="2207" spans="1:9">
      <c r="A2207">
        <v>2163437</v>
      </c>
      <c r="B2207" t="s">
        <v>9</v>
      </c>
      <c r="C2207" t="str">
        <f>"08106"</f>
        <v>08106</v>
      </c>
      <c r="D2207" t="str">
        <f>""</f>
        <v/>
      </c>
      <c r="E2207">
        <v>2163766</v>
      </c>
      <c r="F2207" t="s">
        <v>9</v>
      </c>
      <c r="G2207" t="str">
        <f>"08609"</f>
        <v>08609</v>
      </c>
      <c r="H2207" t="str">
        <f>""</f>
        <v/>
      </c>
      <c r="I2207">
        <v>5</v>
      </c>
    </row>
    <row r="2208" spans="1:9">
      <c r="A2208">
        <v>2163441</v>
      </c>
      <c r="B2208" t="s">
        <v>9</v>
      </c>
      <c r="C2208" t="str">
        <f t="shared" ref="C2208:C2213" si="138">"08120"</f>
        <v>08120</v>
      </c>
      <c r="D2208" t="str">
        <f>""</f>
        <v/>
      </c>
      <c r="E2208">
        <v>2160683</v>
      </c>
      <c r="F2208" t="s">
        <v>9</v>
      </c>
      <c r="G2208" t="str">
        <f>"03400"</f>
        <v>03400</v>
      </c>
      <c r="H2208" t="str">
        <f>""</f>
        <v/>
      </c>
      <c r="I2208">
        <v>2</v>
      </c>
    </row>
    <row r="2209" spans="1:9">
      <c r="A2209">
        <v>2163441</v>
      </c>
      <c r="B2209" t="s">
        <v>9</v>
      </c>
      <c r="C2209" t="str">
        <f t="shared" si="138"/>
        <v>08120</v>
      </c>
      <c r="D2209" t="str">
        <f>""</f>
        <v/>
      </c>
      <c r="E2209">
        <v>2160999</v>
      </c>
      <c r="F2209" t="s">
        <v>9</v>
      </c>
      <c r="G2209" t="str">
        <f>"03963"</f>
        <v>03963</v>
      </c>
      <c r="H2209" t="str">
        <f>""</f>
        <v/>
      </c>
      <c r="I2209">
        <v>2</v>
      </c>
    </row>
    <row r="2210" spans="1:9">
      <c r="A2210">
        <v>2163441</v>
      </c>
      <c r="B2210" t="s">
        <v>9</v>
      </c>
      <c r="C2210" t="str">
        <f t="shared" si="138"/>
        <v>08120</v>
      </c>
      <c r="D2210" t="str">
        <f>""</f>
        <v/>
      </c>
      <c r="E2210">
        <v>2162459</v>
      </c>
      <c r="F2210" t="s">
        <v>9</v>
      </c>
      <c r="G2210" t="str">
        <f>"06456"</f>
        <v>06456</v>
      </c>
      <c r="H2210" t="str">
        <f>""</f>
        <v/>
      </c>
      <c r="I2210">
        <v>1</v>
      </c>
    </row>
    <row r="2211" spans="1:9">
      <c r="A2211">
        <v>2163441</v>
      </c>
      <c r="B2211" t="s">
        <v>9</v>
      </c>
      <c r="C2211" t="str">
        <f t="shared" si="138"/>
        <v>08120</v>
      </c>
      <c r="D2211" t="str">
        <f>""</f>
        <v/>
      </c>
      <c r="E2211">
        <v>2162460</v>
      </c>
      <c r="F2211" t="s">
        <v>9</v>
      </c>
      <c r="G2211" t="str">
        <f>"06457"</f>
        <v>06457</v>
      </c>
      <c r="H2211" t="str">
        <f>""</f>
        <v/>
      </c>
      <c r="I2211">
        <v>1</v>
      </c>
    </row>
    <row r="2212" spans="1:9">
      <c r="A2212">
        <v>2163441</v>
      </c>
      <c r="B2212" t="s">
        <v>9</v>
      </c>
      <c r="C2212" t="str">
        <f t="shared" si="138"/>
        <v>08120</v>
      </c>
      <c r="D2212" t="str">
        <f>""</f>
        <v/>
      </c>
      <c r="E2212">
        <v>2162760</v>
      </c>
      <c r="F2212" t="s">
        <v>9</v>
      </c>
      <c r="G2212" t="str">
        <f>"06955"</f>
        <v>06955</v>
      </c>
      <c r="H2212" t="str">
        <f>""</f>
        <v/>
      </c>
      <c r="I2212">
        <v>1</v>
      </c>
    </row>
    <row r="2213" spans="1:9">
      <c r="A2213">
        <v>2163441</v>
      </c>
      <c r="B2213" t="s">
        <v>9</v>
      </c>
      <c r="C2213" t="str">
        <f t="shared" si="138"/>
        <v>08120</v>
      </c>
      <c r="D2213" t="str">
        <f>""</f>
        <v/>
      </c>
      <c r="E2213">
        <v>2163469</v>
      </c>
      <c r="F2213" t="s">
        <v>9</v>
      </c>
      <c r="G2213" t="str">
        <f>"08161"</f>
        <v>08161</v>
      </c>
      <c r="H2213" t="str">
        <f>""</f>
        <v/>
      </c>
      <c r="I2213">
        <v>1</v>
      </c>
    </row>
    <row r="2214" spans="1:9">
      <c r="A2214">
        <v>2163447</v>
      </c>
      <c r="B2214" t="s">
        <v>9</v>
      </c>
      <c r="C2214" t="str">
        <f>"08132"</f>
        <v>08132</v>
      </c>
      <c r="D2214" t="str">
        <f>""</f>
        <v/>
      </c>
      <c r="E2214">
        <v>2162290</v>
      </c>
      <c r="F2214" t="s">
        <v>9</v>
      </c>
      <c r="G2214" t="str">
        <f>"06176"</f>
        <v>06176</v>
      </c>
      <c r="H2214" t="str">
        <f>""</f>
        <v/>
      </c>
      <c r="I2214">
        <v>2</v>
      </c>
    </row>
    <row r="2215" spans="1:9">
      <c r="A2215">
        <v>2163447</v>
      </c>
      <c r="B2215" t="s">
        <v>9</v>
      </c>
      <c r="C2215" t="str">
        <f>"08132"</f>
        <v>08132</v>
      </c>
      <c r="D2215" t="str">
        <f>""</f>
        <v/>
      </c>
      <c r="E2215">
        <v>2162495</v>
      </c>
      <c r="F2215" t="s">
        <v>9</v>
      </c>
      <c r="G2215" t="str">
        <f>"06542"</f>
        <v>06542</v>
      </c>
      <c r="H2215" t="str">
        <f>""</f>
        <v/>
      </c>
      <c r="I2215">
        <v>1</v>
      </c>
    </row>
    <row r="2216" spans="1:9">
      <c r="A2216">
        <v>2163456</v>
      </c>
      <c r="B2216" t="s">
        <v>9</v>
      </c>
      <c r="C2216" t="str">
        <f>"08143"</f>
        <v>08143</v>
      </c>
      <c r="D2216" t="str">
        <f>""</f>
        <v/>
      </c>
      <c r="E2216">
        <v>2160858</v>
      </c>
      <c r="F2216" t="s">
        <v>9</v>
      </c>
      <c r="G2216" t="str">
        <f>"03692"</f>
        <v>03692</v>
      </c>
      <c r="H2216" t="str">
        <f>""</f>
        <v/>
      </c>
      <c r="I2216">
        <v>1</v>
      </c>
    </row>
    <row r="2217" spans="1:9">
      <c r="A2217">
        <v>2163456</v>
      </c>
      <c r="B2217" t="s">
        <v>9</v>
      </c>
      <c r="C2217" t="str">
        <f>"08143"</f>
        <v>08143</v>
      </c>
      <c r="D2217" t="str">
        <f>""</f>
        <v/>
      </c>
      <c r="E2217">
        <v>2161104</v>
      </c>
      <c r="F2217" t="s">
        <v>9</v>
      </c>
      <c r="G2217" t="str">
        <f>"04152"</f>
        <v>04152</v>
      </c>
      <c r="H2217" t="str">
        <f>""</f>
        <v/>
      </c>
      <c r="I2217">
        <v>1</v>
      </c>
    </row>
    <row r="2218" spans="1:9">
      <c r="A2218">
        <v>2163456</v>
      </c>
      <c r="B2218" t="s">
        <v>9</v>
      </c>
      <c r="C2218" t="str">
        <f>"08143"</f>
        <v>08143</v>
      </c>
      <c r="D2218" t="str">
        <f>""</f>
        <v/>
      </c>
      <c r="E2218">
        <v>2161105</v>
      </c>
      <c r="F2218" t="s">
        <v>9</v>
      </c>
      <c r="G2218" t="str">
        <f>"04153"</f>
        <v>04153</v>
      </c>
      <c r="H2218" t="str">
        <f>""</f>
        <v/>
      </c>
      <c r="I2218">
        <v>1</v>
      </c>
    </row>
    <row r="2219" spans="1:9">
      <c r="A2219">
        <v>2163456</v>
      </c>
      <c r="B2219" t="s">
        <v>9</v>
      </c>
      <c r="C2219" t="str">
        <f>"08143"</f>
        <v>08143</v>
      </c>
      <c r="D2219" t="str">
        <f>""</f>
        <v/>
      </c>
      <c r="E2219">
        <v>2161106</v>
      </c>
      <c r="F2219" t="s">
        <v>9</v>
      </c>
      <c r="G2219" t="str">
        <f>"04154"</f>
        <v>04154</v>
      </c>
      <c r="H2219" t="str">
        <f>""</f>
        <v/>
      </c>
      <c r="I2219">
        <v>2</v>
      </c>
    </row>
    <row r="2220" spans="1:9">
      <c r="A2220">
        <v>2163459</v>
      </c>
      <c r="B2220" t="s">
        <v>9</v>
      </c>
      <c r="C2220" t="str">
        <f>"08146"</f>
        <v>08146</v>
      </c>
      <c r="D2220" t="str">
        <f>""</f>
        <v/>
      </c>
      <c r="E2220">
        <v>2163462</v>
      </c>
      <c r="F2220" t="s">
        <v>9</v>
      </c>
      <c r="G2220" t="str">
        <f>"08151"</f>
        <v>08151</v>
      </c>
      <c r="H2220" t="str">
        <f>""</f>
        <v/>
      </c>
      <c r="I2220">
        <v>1</v>
      </c>
    </row>
    <row r="2221" spans="1:9">
      <c r="A2221">
        <v>2163459</v>
      </c>
      <c r="B2221" t="s">
        <v>9</v>
      </c>
      <c r="C2221" t="str">
        <f>"08146"</f>
        <v>08146</v>
      </c>
      <c r="D2221" t="str">
        <f>""</f>
        <v/>
      </c>
      <c r="E2221">
        <v>2163463</v>
      </c>
      <c r="F2221" t="s">
        <v>9</v>
      </c>
      <c r="G2221" t="str">
        <f>"08152"</f>
        <v>08152</v>
      </c>
      <c r="H2221" t="str">
        <f>""</f>
        <v/>
      </c>
      <c r="I2221">
        <v>1</v>
      </c>
    </row>
    <row r="2222" spans="1:9">
      <c r="A2222">
        <v>2163459</v>
      </c>
      <c r="B2222" t="s">
        <v>9</v>
      </c>
      <c r="C2222" t="str">
        <f>"08146"</f>
        <v>08146</v>
      </c>
      <c r="D2222" t="str">
        <f>""</f>
        <v/>
      </c>
      <c r="E2222">
        <v>2163471</v>
      </c>
      <c r="F2222" t="s">
        <v>9</v>
      </c>
      <c r="G2222" t="str">
        <f>"08163"</f>
        <v>08163</v>
      </c>
      <c r="H2222" t="str">
        <f>""</f>
        <v/>
      </c>
      <c r="I2222">
        <v>1</v>
      </c>
    </row>
    <row r="2223" spans="1:9">
      <c r="A2223">
        <v>2163461</v>
      </c>
      <c r="B2223" t="s">
        <v>9</v>
      </c>
      <c r="C2223" t="str">
        <f>"08149"</f>
        <v>08149</v>
      </c>
      <c r="D2223" t="str">
        <f>""</f>
        <v/>
      </c>
      <c r="E2223">
        <v>2161481</v>
      </c>
      <c r="F2223" t="s">
        <v>9</v>
      </c>
      <c r="G2223" t="str">
        <f>"04784"</f>
        <v>04784</v>
      </c>
      <c r="H2223" t="str">
        <f>""</f>
        <v/>
      </c>
      <c r="I2223">
        <v>4</v>
      </c>
    </row>
    <row r="2224" spans="1:9">
      <c r="A2224">
        <v>2163461</v>
      </c>
      <c r="B2224" t="s">
        <v>9</v>
      </c>
      <c r="C2224" t="str">
        <f>"08149"</f>
        <v>08149</v>
      </c>
      <c r="D2224" t="str">
        <f>""</f>
        <v/>
      </c>
      <c r="E2224">
        <v>2186884</v>
      </c>
      <c r="F2224" t="s">
        <v>9</v>
      </c>
      <c r="G2224" t="str">
        <f>"38761"</f>
        <v>38761</v>
      </c>
      <c r="H2224" t="str">
        <f>""</f>
        <v/>
      </c>
      <c r="I2224">
        <v>4</v>
      </c>
    </row>
    <row r="2225" spans="1:9">
      <c r="A2225">
        <v>2163488</v>
      </c>
      <c r="B2225" t="s">
        <v>9</v>
      </c>
      <c r="C2225" t="str">
        <f t="shared" ref="C2225:C2230" si="139">"08200"</f>
        <v>08200</v>
      </c>
      <c r="D2225" t="str">
        <f>""</f>
        <v/>
      </c>
      <c r="E2225">
        <v>2159920</v>
      </c>
      <c r="F2225" t="s">
        <v>9</v>
      </c>
      <c r="G2225" t="str">
        <f>"02103"</f>
        <v>02103</v>
      </c>
      <c r="H2225" t="str">
        <f>""</f>
        <v/>
      </c>
      <c r="I2225">
        <v>4</v>
      </c>
    </row>
    <row r="2226" spans="1:9">
      <c r="A2226">
        <v>2163488</v>
      </c>
      <c r="B2226" t="s">
        <v>9</v>
      </c>
      <c r="C2226" t="str">
        <f t="shared" si="139"/>
        <v>08200</v>
      </c>
      <c r="D2226" t="str">
        <f>""</f>
        <v/>
      </c>
      <c r="E2226">
        <v>2159921</v>
      </c>
      <c r="F2226" t="s">
        <v>9</v>
      </c>
      <c r="G2226" t="str">
        <f>"02104"</f>
        <v>02104</v>
      </c>
      <c r="H2226" t="str">
        <f>""</f>
        <v/>
      </c>
      <c r="I2226">
        <v>2</v>
      </c>
    </row>
    <row r="2227" spans="1:9">
      <c r="A2227">
        <v>2163488</v>
      </c>
      <c r="B2227" t="s">
        <v>9</v>
      </c>
      <c r="C2227" t="str">
        <f t="shared" si="139"/>
        <v>08200</v>
      </c>
      <c r="D2227" t="str">
        <f>""</f>
        <v/>
      </c>
      <c r="E2227">
        <v>2159922</v>
      </c>
      <c r="F2227" t="s">
        <v>9</v>
      </c>
      <c r="G2227" t="str">
        <f>"02105"</f>
        <v>02105</v>
      </c>
      <c r="H2227" t="str">
        <f>""</f>
        <v/>
      </c>
      <c r="I2227">
        <v>2</v>
      </c>
    </row>
    <row r="2228" spans="1:9">
      <c r="A2228">
        <v>2163488</v>
      </c>
      <c r="B2228" t="s">
        <v>9</v>
      </c>
      <c r="C2228" t="str">
        <f t="shared" si="139"/>
        <v>08200</v>
      </c>
      <c r="D2228" t="str">
        <f>""</f>
        <v/>
      </c>
      <c r="E2228">
        <v>2161934</v>
      </c>
      <c r="F2228" t="s">
        <v>9</v>
      </c>
      <c r="G2228" t="str">
        <f>"05560"</f>
        <v>05560</v>
      </c>
      <c r="H2228" t="str">
        <f>""</f>
        <v/>
      </c>
      <c r="I2228">
        <v>2</v>
      </c>
    </row>
    <row r="2229" spans="1:9">
      <c r="A2229">
        <v>2163488</v>
      </c>
      <c r="B2229" t="s">
        <v>9</v>
      </c>
      <c r="C2229" t="str">
        <f t="shared" si="139"/>
        <v>08200</v>
      </c>
      <c r="D2229" t="str">
        <f>""</f>
        <v/>
      </c>
      <c r="E2229">
        <v>2162070</v>
      </c>
      <c r="F2229" t="s">
        <v>9</v>
      </c>
      <c r="G2229" t="str">
        <f>"05792"</f>
        <v>05792</v>
      </c>
      <c r="H2229" t="str">
        <f>""</f>
        <v/>
      </c>
      <c r="I2229">
        <v>4</v>
      </c>
    </row>
    <row r="2230" spans="1:9">
      <c r="A2230">
        <v>2163488</v>
      </c>
      <c r="B2230" t="s">
        <v>9</v>
      </c>
      <c r="C2230" t="str">
        <f t="shared" si="139"/>
        <v>08200</v>
      </c>
      <c r="D2230" t="str">
        <f>""</f>
        <v/>
      </c>
      <c r="E2230">
        <v>2163484</v>
      </c>
      <c r="F2230" t="s">
        <v>9</v>
      </c>
      <c r="G2230" t="str">
        <f>"08189"</f>
        <v>08189</v>
      </c>
      <c r="H2230" t="str">
        <f>""</f>
        <v/>
      </c>
      <c r="I2230">
        <v>4</v>
      </c>
    </row>
    <row r="2231" spans="1:9">
      <c r="A2231">
        <v>2163516</v>
      </c>
      <c r="B2231" t="s">
        <v>9</v>
      </c>
      <c r="C2231" t="str">
        <f>"08245"</f>
        <v>08245</v>
      </c>
      <c r="D2231" t="str">
        <f>""</f>
        <v/>
      </c>
      <c r="E2231">
        <v>2161067</v>
      </c>
      <c r="F2231" t="s">
        <v>9</v>
      </c>
      <c r="G2231" t="str">
        <f>"04083"</f>
        <v>04083</v>
      </c>
      <c r="H2231" t="str">
        <f>""</f>
        <v/>
      </c>
      <c r="I2231">
        <v>14</v>
      </c>
    </row>
    <row r="2232" spans="1:9">
      <c r="A2232">
        <v>2163526</v>
      </c>
      <c r="B2232" t="s">
        <v>9</v>
      </c>
      <c r="C2232" t="str">
        <f>"08276"</f>
        <v>08276</v>
      </c>
      <c r="D2232" t="str">
        <f>""</f>
        <v/>
      </c>
      <c r="E2232">
        <v>2161575</v>
      </c>
      <c r="F2232" t="s">
        <v>9</v>
      </c>
      <c r="G2232" t="str">
        <f>"04971"</f>
        <v>04971</v>
      </c>
      <c r="H2232" t="str">
        <f>""</f>
        <v/>
      </c>
      <c r="I2232">
        <v>2</v>
      </c>
    </row>
    <row r="2233" spans="1:9">
      <c r="A2233">
        <v>2163526</v>
      </c>
      <c r="B2233" t="s">
        <v>9</v>
      </c>
      <c r="C2233" t="str">
        <f>"08276"</f>
        <v>08276</v>
      </c>
      <c r="D2233" t="str">
        <f>""</f>
        <v/>
      </c>
      <c r="E2233">
        <v>2161576</v>
      </c>
      <c r="F2233" t="s">
        <v>9</v>
      </c>
      <c r="G2233" t="str">
        <f>"04972"</f>
        <v>04972</v>
      </c>
      <c r="H2233" t="str">
        <f>""</f>
        <v/>
      </c>
      <c r="I2233">
        <v>2</v>
      </c>
    </row>
    <row r="2234" spans="1:9">
      <c r="A2234">
        <v>2163526</v>
      </c>
      <c r="B2234" t="s">
        <v>9</v>
      </c>
      <c r="C2234" t="str">
        <f>"08276"</f>
        <v>08276</v>
      </c>
      <c r="D2234" t="str">
        <f>""</f>
        <v/>
      </c>
      <c r="E2234">
        <v>2163132</v>
      </c>
      <c r="F2234" t="s">
        <v>9</v>
      </c>
      <c r="G2234" t="str">
        <f>"07608"</f>
        <v>07608</v>
      </c>
      <c r="H2234" t="str">
        <f>""</f>
        <v/>
      </c>
      <c r="I2234">
        <v>2</v>
      </c>
    </row>
    <row r="2235" spans="1:9">
      <c r="A2235">
        <v>2163526</v>
      </c>
      <c r="B2235" t="s">
        <v>9</v>
      </c>
      <c r="C2235" t="str">
        <f>"08276"</f>
        <v>08276</v>
      </c>
      <c r="D2235" t="str">
        <f>""</f>
        <v/>
      </c>
      <c r="E2235">
        <v>2164857</v>
      </c>
      <c r="F2235" t="s">
        <v>9</v>
      </c>
      <c r="G2235" t="str">
        <f>"10247"</f>
        <v>10247</v>
      </c>
      <c r="H2235" t="str">
        <f>""</f>
        <v/>
      </c>
      <c r="I2235">
        <v>4</v>
      </c>
    </row>
    <row r="2236" spans="1:9">
      <c r="A2236">
        <v>2163526</v>
      </c>
      <c r="B2236" t="s">
        <v>9</v>
      </c>
      <c r="C2236" t="str">
        <f>"08276"</f>
        <v>08276</v>
      </c>
      <c r="D2236" t="str">
        <f>""</f>
        <v/>
      </c>
      <c r="E2236">
        <v>2170343</v>
      </c>
      <c r="F2236" t="s">
        <v>9</v>
      </c>
      <c r="G2236" t="str">
        <f>"18690"</f>
        <v>18690</v>
      </c>
      <c r="H2236" t="str">
        <f>""</f>
        <v/>
      </c>
      <c r="I2236">
        <v>4</v>
      </c>
    </row>
    <row r="2237" spans="1:9">
      <c r="A2237">
        <v>2163548</v>
      </c>
      <c r="B2237" t="s">
        <v>9</v>
      </c>
      <c r="C2237" t="str">
        <f t="shared" ref="C2237:C2244" si="140">"08299"</f>
        <v>08299</v>
      </c>
      <c r="D2237" t="str">
        <f>""</f>
        <v/>
      </c>
      <c r="E2237">
        <v>2159960</v>
      </c>
      <c r="F2237" t="s">
        <v>9</v>
      </c>
      <c r="G2237" t="str">
        <f>"02160"</f>
        <v>02160</v>
      </c>
      <c r="H2237" t="str">
        <f>""</f>
        <v/>
      </c>
      <c r="I2237">
        <v>1</v>
      </c>
    </row>
    <row r="2238" spans="1:9">
      <c r="A2238">
        <v>2163548</v>
      </c>
      <c r="B2238" t="s">
        <v>9</v>
      </c>
      <c r="C2238" t="str">
        <f t="shared" si="140"/>
        <v>08299</v>
      </c>
      <c r="D2238" t="str">
        <f>""</f>
        <v/>
      </c>
      <c r="E2238">
        <v>2160248</v>
      </c>
      <c r="F2238" t="s">
        <v>9</v>
      </c>
      <c r="G2238" t="str">
        <f>"02582"</f>
        <v>02582</v>
      </c>
      <c r="H2238" t="str">
        <f>""</f>
        <v/>
      </c>
      <c r="I2238">
        <v>1</v>
      </c>
    </row>
    <row r="2239" spans="1:9">
      <c r="A2239">
        <v>2163548</v>
      </c>
      <c r="B2239" t="s">
        <v>9</v>
      </c>
      <c r="C2239" t="str">
        <f t="shared" si="140"/>
        <v>08299</v>
      </c>
      <c r="D2239" t="str">
        <f>""</f>
        <v/>
      </c>
      <c r="E2239">
        <v>2160549</v>
      </c>
      <c r="F2239" t="s">
        <v>9</v>
      </c>
      <c r="G2239" t="str">
        <f>"03183"</f>
        <v>03183</v>
      </c>
      <c r="H2239" t="str">
        <f>""</f>
        <v/>
      </c>
      <c r="I2239">
        <v>1</v>
      </c>
    </row>
    <row r="2240" spans="1:9">
      <c r="A2240">
        <v>2163548</v>
      </c>
      <c r="B2240" t="s">
        <v>9</v>
      </c>
      <c r="C2240" t="str">
        <f t="shared" si="140"/>
        <v>08299</v>
      </c>
      <c r="D2240" t="str">
        <f>""</f>
        <v/>
      </c>
      <c r="E2240">
        <v>2160550</v>
      </c>
      <c r="F2240" t="s">
        <v>9</v>
      </c>
      <c r="G2240" t="str">
        <f>"03185"</f>
        <v>03185</v>
      </c>
      <c r="H2240" t="str">
        <f>""</f>
        <v/>
      </c>
      <c r="I2240">
        <v>1</v>
      </c>
    </row>
    <row r="2241" spans="1:9">
      <c r="A2241">
        <v>2163548</v>
      </c>
      <c r="B2241" t="s">
        <v>9</v>
      </c>
      <c r="C2241" t="str">
        <f t="shared" si="140"/>
        <v>08299</v>
      </c>
      <c r="D2241" t="str">
        <f>""</f>
        <v/>
      </c>
      <c r="E2241">
        <v>2160571</v>
      </c>
      <c r="F2241" t="s">
        <v>9</v>
      </c>
      <c r="G2241" t="str">
        <f>"03215"</f>
        <v>03215</v>
      </c>
      <c r="H2241" t="str">
        <f>""</f>
        <v/>
      </c>
      <c r="I2241">
        <v>1</v>
      </c>
    </row>
    <row r="2242" spans="1:9">
      <c r="A2242">
        <v>2163548</v>
      </c>
      <c r="B2242" t="s">
        <v>9</v>
      </c>
      <c r="C2242" t="str">
        <f t="shared" si="140"/>
        <v>08299</v>
      </c>
      <c r="D2242" t="str">
        <f>""</f>
        <v/>
      </c>
      <c r="E2242">
        <v>2162937</v>
      </c>
      <c r="F2242" t="s">
        <v>9</v>
      </c>
      <c r="G2242" t="str">
        <f>"07254"</f>
        <v>07254</v>
      </c>
      <c r="H2242" t="str">
        <f>""</f>
        <v/>
      </c>
      <c r="I2242">
        <v>1</v>
      </c>
    </row>
    <row r="2243" spans="1:9">
      <c r="A2243">
        <v>2163548</v>
      </c>
      <c r="B2243" t="s">
        <v>9</v>
      </c>
      <c r="C2243" t="str">
        <f t="shared" si="140"/>
        <v>08299</v>
      </c>
      <c r="D2243" t="str">
        <f>""</f>
        <v/>
      </c>
      <c r="E2243">
        <v>2186880</v>
      </c>
      <c r="F2243" t="s">
        <v>9</v>
      </c>
      <c r="G2243" t="str">
        <f>"38757"</f>
        <v>38757</v>
      </c>
      <c r="H2243" t="str">
        <f>""</f>
        <v/>
      </c>
      <c r="I2243">
        <v>1</v>
      </c>
    </row>
    <row r="2244" spans="1:9">
      <c r="A2244">
        <v>2163548</v>
      </c>
      <c r="B2244" t="s">
        <v>9</v>
      </c>
      <c r="C2244" t="str">
        <f t="shared" si="140"/>
        <v>08299</v>
      </c>
      <c r="D2244" t="str">
        <f>""</f>
        <v/>
      </c>
      <c r="E2244">
        <v>2192993</v>
      </c>
      <c r="F2244" t="s">
        <v>9</v>
      </c>
      <c r="G2244" t="str">
        <f>"45643"</f>
        <v>45643</v>
      </c>
      <c r="H2244" t="str">
        <f>""</f>
        <v/>
      </c>
      <c r="I2244">
        <v>1</v>
      </c>
    </row>
    <row r="2245" spans="1:9">
      <c r="A2245">
        <v>2163549</v>
      </c>
      <c r="B2245" t="s">
        <v>9</v>
      </c>
      <c r="C2245" t="str">
        <f t="shared" ref="C2245:C2251" si="141">"08300"</f>
        <v>08300</v>
      </c>
      <c r="D2245" t="str">
        <f>""</f>
        <v/>
      </c>
      <c r="E2245">
        <v>2160248</v>
      </c>
      <c r="F2245" t="s">
        <v>9</v>
      </c>
      <c r="G2245" t="str">
        <f>"02582"</f>
        <v>02582</v>
      </c>
      <c r="H2245" t="str">
        <f>""</f>
        <v/>
      </c>
      <c r="I2245">
        <v>1</v>
      </c>
    </row>
    <row r="2246" spans="1:9">
      <c r="A2246">
        <v>2163549</v>
      </c>
      <c r="B2246" t="s">
        <v>9</v>
      </c>
      <c r="C2246" t="str">
        <f t="shared" si="141"/>
        <v>08300</v>
      </c>
      <c r="D2246" t="str">
        <f>""</f>
        <v/>
      </c>
      <c r="E2246">
        <v>2160571</v>
      </c>
      <c r="F2246" t="s">
        <v>9</v>
      </c>
      <c r="G2246" t="str">
        <f>"03215"</f>
        <v>03215</v>
      </c>
      <c r="H2246" t="str">
        <f>""</f>
        <v/>
      </c>
      <c r="I2246">
        <v>1</v>
      </c>
    </row>
    <row r="2247" spans="1:9">
      <c r="A2247">
        <v>2163549</v>
      </c>
      <c r="B2247" t="s">
        <v>9</v>
      </c>
      <c r="C2247" t="str">
        <f t="shared" si="141"/>
        <v>08300</v>
      </c>
      <c r="D2247" t="str">
        <f>""</f>
        <v/>
      </c>
      <c r="E2247">
        <v>2160603</v>
      </c>
      <c r="F2247" t="s">
        <v>9</v>
      </c>
      <c r="G2247" t="str">
        <f>"03282"</f>
        <v>03282</v>
      </c>
      <c r="H2247" t="str">
        <f>""</f>
        <v/>
      </c>
      <c r="I2247">
        <v>1</v>
      </c>
    </row>
    <row r="2248" spans="1:9">
      <c r="A2248">
        <v>2163549</v>
      </c>
      <c r="B2248" t="s">
        <v>9</v>
      </c>
      <c r="C2248" t="str">
        <f t="shared" si="141"/>
        <v>08300</v>
      </c>
      <c r="D2248" t="str">
        <f>""</f>
        <v/>
      </c>
      <c r="E2248">
        <v>2160787</v>
      </c>
      <c r="F2248" t="s">
        <v>9</v>
      </c>
      <c r="G2248" t="str">
        <f>"03591"</f>
        <v>03591</v>
      </c>
      <c r="H2248" t="str">
        <f>""</f>
        <v/>
      </c>
      <c r="I2248">
        <v>1</v>
      </c>
    </row>
    <row r="2249" spans="1:9">
      <c r="A2249">
        <v>2163549</v>
      </c>
      <c r="B2249" t="s">
        <v>9</v>
      </c>
      <c r="C2249" t="str">
        <f t="shared" si="141"/>
        <v>08300</v>
      </c>
      <c r="D2249" t="str">
        <f>""</f>
        <v/>
      </c>
      <c r="E2249">
        <v>2170727</v>
      </c>
      <c r="F2249" t="s">
        <v>9</v>
      </c>
      <c r="G2249" t="str">
        <f>"19159"</f>
        <v>19159</v>
      </c>
      <c r="H2249" t="str">
        <f>""</f>
        <v/>
      </c>
      <c r="I2249">
        <v>1</v>
      </c>
    </row>
    <row r="2250" spans="1:9">
      <c r="A2250">
        <v>2163549</v>
      </c>
      <c r="B2250" t="s">
        <v>9</v>
      </c>
      <c r="C2250" t="str">
        <f t="shared" si="141"/>
        <v>08300</v>
      </c>
      <c r="D2250" t="str">
        <f>""</f>
        <v/>
      </c>
      <c r="E2250">
        <v>2186880</v>
      </c>
      <c r="F2250" t="s">
        <v>9</v>
      </c>
      <c r="G2250" t="str">
        <f>"38757"</f>
        <v>38757</v>
      </c>
      <c r="H2250" t="str">
        <f>""</f>
        <v/>
      </c>
      <c r="I2250">
        <v>1</v>
      </c>
    </row>
    <row r="2251" spans="1:9">
      <c r="A2251">
        <v>2163549</v>
      </c>
      <c r="B2251" t="s">
        <v>9</v>
      </c>
      <c r="C2251" t="str">
        <f t="shared" si="141"/>
        <v>08300</v>
      </c>
      <c r="D2251" t="str">
        <f>""</f>
        <v/>
      </c>
      <c r="E2251">
        <v>2192994</v>
      </c>
      <c r="F2251" t="s">
        <v>9</v>
      </c>
      <c r="G2251" t="str">
        <f>"45644"</f>
        <v>45644</v>
      </c>
      <c r="H2251" t="str">
        <f>""</f>
        <v/>
      </c>
      <c r="I2251">
        <v>1</v>
      </c>
    </row>
    <row r="2252" spans="1:9">
      <c r="A2252">
        <v>2163550</v>
      </c>
      <c r="B2252" t="s">
        <v>9</v>
      </c>
      <c r="C2252" t="str">
        <f t="shared" ref="C2252:C2259" si="142">"08301"</f>
        <v>08301</v>
      </c>
      <c r="D2252" t="str">
        <f>""</f>
        <v/>
      </c>
      <c r="E2252">
        <v>2159960</v>
      </c>
      <c r="F2252" t="s">
        <v>9</v>
      </c>
      <c r="G2252" t="str">
        <f>"02160"</f>
        <v>02160</v>
      </c>
      <c r="H2252" t="str">
        <f>""</f>
        <v/>
      </c>
      <c r="I2252">
        <v>1</v>
      </c>
    </row>
    <row r="2253" spans="1:9">
      <c r="A2253">
        <v>2163550</v>
      </c>
      <c r="B2253" t="s">
        <v>9</v>
      </c>
      <c r="C2253" t="str">
        <f t="shared" si="142"/>
        <v>08301</v>
      </c>
      <c r="D2253" t="str">
        <f>""</f>
        <v/>
      </c>
      <c r="E2253">
        <v>2160248</v>
      </c>
      <c r="F2253" t="s">
        <v>9</v>
      </c>
      <c r="G2253" t="str">
        <f>"02582"</f>
        <v>02582</v>
      </c>
      <c r="H2253" t="str">
        <f>""</f>
        <v/>
      </c>
      <c r="I2253">
        <v>1</v>
      </c>
    </row>
    <row r="2254" spans="1:9">
      <c r="A2254">
        <v>2163550</v>
      </c>
      <c r="B2254" t="s">
        <v>9</v>
      </c>
      <c r="C2254" t="str">
        <f t="shared" si="142"/>
        <v>08301</v>
      </c>
      <c r="D2254" t="str">
        <f>""</f>
        <v/>
      </c>
      <c r="E2254">
        <v>2160550</v>
      </c>
      <c r="F2254" t="s">
        <v>9</v>
      </c>
      <c r="G2254" t="str">
        <f>"03185"</f>
        <v>03185</v>
      </c>
      <c r="H2254" t="str">
        <f>""</f>
        <v/>
      </c>
      <c r="I2254">
        <v>1</v>
      </c>
    </row>
    <row r="2255" spans="1:9">
      <c r="A2255">
        <v>2163550</v>
      </c>
      <c r="B2255" t="s">
        <v>9</v>
      </c>
      <c r="C2255" t="str">
        <f t="shared" si="142"/>
        <v>08301</v>
      </c>
      <c r="D2255" t="str">
        <f>""</f>
        <v/>
      </c>
      <c r="E2255">
        <v>2160571</v>
      </c>
      <c r="F2255" t="s">
        <v>9</v>
      </c>
      <c r="G2255" t="str">
        <f>"03215"</f>
        <v>03215</v>
      </c>
      <c r="H2255" t="str">
        <f>""</f>
        <v/>
      </c>
      <c r="I2255">
        <v>1</v>
      </c>
    </row>
    <row r="2256" spans="1:9">
      <c r="A2256">
        <v>2163550</v>
      </c>
      <c r="B2256" t="s">
        <v>9</v>
      </c>
      <c r="C2256" t="str">
        <f t="shared" si="142"/>
        <v>08301</v>
      </c>
      <c r="D2256" t="str">
        <f>""</f>
        <v/>
      </c>
      <c r="E2256">
        <v>2160603</v>
      </c>
      <c r="F2256" t="s">
        <v>9</v>
      </c>
      <c r="G2256" t="str">
        <f>"03282"</f>
        <v>03282</v>
      </c>
      <c r="H2256" t="str">
        <f>""</f>
        <v/>
      </c>
      <c r="I2256">
        <v>1</v>
      </c>
    </row>
    <row r="2257" spans="1:9">
      <c r="A2257">
        <v>2163550</v>
      </c>
      <c r="B2257" t="s">
        <v>9</v>
      </c>
      <c r="C2257" t="str">
        <f t="shared" si="142"/>
        <v>08301</v>
      </c>
      <c r="D2257" t="str">
        <f>""</f>
        <v/>
      </c>
      <c r="E2257">
        <v>2162937</v>
      </c>
      <c r="F2257" t="s">
        <v>9</v>
      </c>
      <c r="G2257" t="str">
        <f>"07254"</f>
        <v>07254</v>
      </c>
      <c r="H2257" t="str">
        <f>""</f>
        <v/>
      </c>
      <c r="I2257">
        <v>1</v>
      </c>
    </row>
    <row r="2258" spans="1:9">
      <c r="A2258">
        <v>2163550</v>
      </c>
      <c r="B2258" t="s">
        <v>9</v>
      </c>
      <c r="C2258" t="str">
        <f t="shared" si="142"/>
        <v>08301</v>
      </c>
      <c r="D2258" t="str">
        <f>""</f>
        <v/>
      </c>
      <c r="E2258">
        <v>2186880</v>
      </c>
      <c r="F2258" t="s">
        <v>9</v>
      </c>
      <c r="G2258" t="str">
        <f>"38757"</f>
        <v>38757</v>
      </c>
      <c r="H2258" t="str">
        <f>""</f>
        <v/>
      </c>
      <c r="I2258">
        <v>1</v>
      </c>
    </row>
    <row r="2259" spans="1:9">
      <c r="A2259">
        <v>2163550</v>
      </c>
      <c r="B2259" t="s">
        <v>9</v>
      </c>
      <c r="C2259" t="str">
        <f t="shared" si="142"/>
        <v>08301</v>
      </c>
      <c r="D2259" t="str">
        <f>""</f>
        <v/>
      </c>
      <c r="E2259">
        <v>2192994</v>
      </c>
      <c r="F2259" t="s">
        <v>9</v>
      </c>
      <c r="G2259" t="str">
        <f>"45644"</f>
        <v>45644</v>
      </c>
      <c r="H2259" t="str">
        <f>""</f>
        <v/>
      </c>
      <c r="I2259">
        <v>1</v>
      </c>
    </row>
    <row r="2260" spans="1:9">
      <c r="A2260">
        <v>2163551</v>
      </c>
      <c r="B2260" t="s">
        <v>9</v>
      </c>
      <c r="C2260" t="str">
        <f>"08302"</f>
        <v>08302</v>
      </c>
      <c r="D2260" t="str">
        <f>""</f>
        <v/>
      </c>
      <c r="E2260">
        <v>2159960</v>
      </c>
      <c r="F2260" t="s">
        <v>9</v>
      </c>
      <c r="G2260" t="str">
        <f>"02160"</f>
        <v>02160</v>
      </c>
      <c r="H2260" t="str">
        <f>""</f>
        <v/>
      </c>
      <c r="I2260">
        <v>1</v>
      </c>
    </row>
    <row r="2261" spans="1:9">
      <c r="A2261">
        <v>2163551</v>
      </c>
      <c r="B2261" t="s">
        <v>9</v>
      </c>
      <c r="C2261" t="str">
        <f>"08302"</f>
        <v>08302</v>
      </c>
      <c r="D2261" t="str">
        <f>""</f>
        <v/>
      </c>
      <c r="E2261">
        <v>2160248</v>
      </c>
      <c r="F2261" t="s">
        <v>9</v>
      </c>
      <c r="G2261" t="str">
        <f>"02582"</f>
        <v>02582</v>
      </c>
      <c r="H2261" t="str">
        <f>""</f>
        <v/>
      </c>
      <c r="I2261">
        <v>1</v>
      </c>
    </row>
    <row r="2262" spans="1:9">
      <c r="A2262">
        <v>2163551</v>
      </c>
      <c r="B2262" t="s">
        <v>9</v>
      </c>
      <c r="C2262" t="str">
        <f>"08302"</f>
        <v>08302</v>
      </c>
      <c r="D2262" t="str">
        <f>""</f>
        <v/>
      </c>
      <c r="E2262">
        <v>2160671</v>
      </c>
      <c r="F2262" t="s">
        <v>9</v>
      </c>
      <c r="G2262" t="str">
        <f>"03376"</f>
        <v>03376</v>
      </c>
      <c r="H2262" t="str">
        <f>""</f>
        <v/>
      </c>
      <c r="I2262">
        <v>1</v>
      </c>
    </row>
    <row r="2263" spans="1:9">
      <c r="A2263">
        <v>2163551</v>
      </c>
      <c r="B2263" t="s">
        <v>9</v>
      </c>
      <c r="C2263" t="str">
        <f>"08302"</f>
        <v>08302</v>
      </c>
      <c r="D2263" t="str">
        <f>""</f>
        <v/>
      </c>
      <c r="E2263">
        <v>2186880</v>
      </c>
      <c r="F2263" t="s">
        <v>9</v>
      </c>
      <c r="G2263" t="str">
        <f>"38757"</f>
        <v>38757</v>
      </c>
      <c r="H2263" t="str">
        <f>""</f>
        <v/>
      </c>
      <c r="I2263">
        <v>1</v>
      </c>
    </row>
    <row r="2264" spans="1:9">
      <c r="A2264">
        <v>2163551</v>
      </c>
      <c r="B2264" t="s">
        <v>9</v>
      </c>
      <c r="C2264" t="str">
        <f>"08302"</f>
        <v>08302</v>
      </c>
      <c r="D2264" t="str">
        <f>""</f>
        <v/>
      </c>
      <c r="E2264">
        <v>2192992</v>
      </c>
      <c r="F2264" t="s">
        <v>9</v>
      </c>
      <c r="G2264" t="str">
        <f>"45642"</f>
        <v>45642</v>
      </c>
      <c r="H2264" t="str">
        <f>""</f>
        <v/>
      </c>
      <c r="I2264">
        <v>1</v>
      </c>
    </row>
    <row r="2265" spans="1:9">
      <c r="A2265">
        <v>2163552</v>
      </c>
      <c r="B2265" t="s">
        <v>9</v>
      </c>
      <c r="C2265" t="str">
        <f t="shared" ref="C2265:C2270" si="143">"08303"</f>
        <v>08303</v>
      </c>
      <c r="D2265" t="str">
        <f>""</f>
        <v/>
      </c>
      <c r="E2265">
        <v>2160248</v>
      </c>
      <c r="F2265" t="s">
        <v>9</v>
      </c>
      <c r="G2265" t="str">
        <f>"02582"</f>
        <v>02582</v>
      </c>
      <c r="H2265" t="str">
        <f>""</f>
        <v/>
      </c>
      <c r="I2265">
        <v>1</v>
      </c>
    </row>
    <row r="2266" spans="1:9">
      <c r="A2266">
        <v>2163552</v>
      </c>
      <c r="B2266" t="s">
        <v>9</v>
      </c>
      <c r="C2266" t="str">
        <f t="shared" si="143"/>
        <v>08303</v>
      </c>
      <c r="D2266" t="str">
        <f>""</f>
        <v/>
      </c>
      <c r="E2266">
        <v>2160458</v>
      </c>
      <c r="F2266" t="s">
        <v>9</v>
      </c>
      <c r="G2266" t="str">
        <f>"03004"</f>
        <v>03004</v>
      </c>
      <c r="H2266" t="str">
        <f>""</f>
        <v/>
      </c>
      <c r="I2266">
        <v>6</v>
      </c>
    </row>
    <row r="2267" spans="1:9">
      <c r="A2267">
        <v>2163552</v>
      </c>
      <c r="B2267" t="s">
        <v>9</v>
      </c>
      <c r="C2267" t="str">
        <f t="shared" si="143"/>
        <v>08303</v>
      </c>
      <c r="D2267" t="str">
        <f>""</f>
        <v/>
      </c>
      <c r="E2267">
        <v>2160642</v>
      </c>
      <c r="F2267" t="s">
        <v>9</v>
      </c>
      <c r="G2267" t="str">
        <f>"03335"</f>
        <v>03335</v>
      </c>
      <c r="H2267" t="str">
        <f>""</f>
        <v/>
      </c>
      <c r="I2267">
        <v>1</v>
      </c>
    </row>
    <row r="2268" spans="1:9">
      <c r="A2268">
        <v>2163552</v>
      </c>
      <c r="B2268" t="s">
        <v>9</v>
      </c>
      <c r="C2268" t="str">
        <f t="shared" si="143"/>
        <v>08303</v>
      </c>
      <c r="D2268" t="str">
        <f>""</f>
        <v/>
      </c>
      <c r="E2268">
        <v>2160661</v>
      </c>
      <c r="F2268" t="s">
        <v>9</v>
      </c>
      <c r="G2268" t="str">
        <f>"03362"</f>
        <v>03362</v>
      </c>
      <c r="H2268" t="str">
        <f>""</f>
        <v/>
      </c>
      <c r="I2268">
        <v>1</v>
      </c>
    </row>
    <row r="2269" spans="1:9">
      <c r="A2269">
        <v>2163552</v>
      </c>
      <c r="B2269" t="s">
        <v>9</v>
      </c>
      <c r="C2269" t="str">
        <f t="shared" si="143"/>
        <v>08303</v>
      </c>
      <c r="D2269" t="str">
        <f>""</f>
        <v/>
      </c>
      <c r="E2269">
        <v>2162936</v>
      </c>
      <c r="F2269" t="s">
        <v>9</v>
      </c>
      <c r="G2269" t="str">
        <f>"07253"</f>
        <v>07253</v>
      </c>
      <c r="H2269" t="str">
        <f>""</f>
        <v/>
      </c>
      <c r="I2269">
        <v>1</v>
      </c>
    </row>
    <row r="2270" spans="1:9">
      <c r="A2270">
        <v>2163552</v>
      </c>
      <c r="B2270" t="s">
        <v>9</v>
      </c>
      <c r="C2270" t="str">
        <f t="shared" si="143"/>
        <v>08303</v>
      </c>
      <c r="D2270" t="str">
        <f>""</f>
        <v/>
      </c>
      <c r="E2270">
        <v>2186881</v>
      </c>
      <c r="F2270" t="s">
        <v>9</v>
      </c>
      <c r="G2270" t="str">
        <f>"38758"</f>
        <v>38758</v>
      </c>
      <c r="H2270" t="str">
        <f>""</f>
        <v/>
      </c>
      <c r="I2270">
        <v>1</v>
      </c>
    </row>
    <row r="2271" spans="1:9">
      <c r="A2271">
        <v>2163553</v>
      </c>
      <c r="B2271" t="s">
        <v>9</v>
      </c>
      <c r="C2271" t="str">
        <f t="shared" ref="C2271:C2278" si="144">"08304"</f>
        <v>08304</v>
      </c>
      <c r="D2271" t="str">
        <f>""</f>
        <v/>
      </c>
      <c r="E2271">
        <v>2159960</v>
      </c>
      <c r="F2271" t="s">
        <v>9</v>
      </c>
      <c r="G2271" t="str">
        <f>"02160"</f>
        <v>02160</v>
      </c>
      <c r="H2271" t="str">
        <f>""</f>
        <v/>
      </c>
      <c r="I2271">
        <v>1</v>
      </c>
    </row>
    <row r="2272" spans="1:9">
      <c r="A2272">
        <v>2163553</v>
      </c>
      <c r="B2272" t="s">
        <v>9</v>
      </c>
      <c r="C2272" t="str">
        <f t="shared" si="144"/>
        <v>08304</v>
      </c>
      <c r="D2272" t="str">
        <f>""</f>
        <v/>
      </c>
      <c r="E2272">
        <v>2160248</v>
      </c>
      <c r="F2272" t="s">
        <v>9</v>
      </c>
      <c r="G2272" t="str">
        <f>"02582"</f>
        <v>02582</v>
      </c>
      <c r="H2272" t="str">
        <f>""</f>
        <v/>
      </c>
      <c r="I2272">
        <v>1</v>
      </c>
    </row>
    <row r="2273" spans="1:9">
      <c r="A2273">
        <v>2163553</v>
      </c>
      <c r="B2273" t="s">
        <v>9</v>
      </c>
      <c r="C2273" t="str">
        <f t="shared" si="144"/>
        <v>08304</v>
      </c>
      <c r="D2273" t="str">
        <f>""</f>
        <v/>
      </c>
      <c r="E2273">
        <v>2160458</v>
      </c>
      <c r="F2273" t="s">
        <v>9</v>
      </c>
      <c r="G2273" t="str">
        <f>"03004"</f>
        <v>03004</v>
      </c>
      <c r="H2273" t="str">
        <f>""</f>
        <v/>
      </c>
      <c r="I2273">
        <v>6</v>
      </c>
    </row>
    <row r="2274" spans="1:9">
      <c r="A2274">
        <v>2163553</v>
      </c>
      <c r="B2274" t="s">
        <v>9</v>
      </c>
      <c r="C2274" t="str">
        <f t="shared" si="144"/>
        <v>08304</v>
      </c>
      <c r="D2274" t="str">
        <f>""</f>
        <v/>
      </c>
      <c r="E2274">
        <v>2160641</v>
      </c>
      <c r="F2274" t="s">
        <v>9</v>
      </c>
      <c r="G2274" t="str">
        <f>"03334"</f>
        <v>03334</v>
      </c>
      <c r="H2274" t="str">
        <f>""</f>
        <v/>
      </c>
      <c r="I2274">
        <v>1</v>
      </c>
    </row>
    <row r="2275" spans="1:9">
      <c r="A2275">
        <v>2163553</v>
      </c>
      <c r="B2275" t="s">
        <v>9</v>
      </c>
      <c r="C2275" t="str">
        <f t="shared" si="144"/>
        <v>08304</v>
      </c>
      <c r="D2275" t="str">
        <f>""</f>
        <v/>
      </c>
      <c r="E2275">
        <v>2160642</v>
      </c>
      <c r="F2275" t="s">
        <v>9</v>
      </c>
      <c r="G2275" t="str">
        <f>"03335"</f>
        <v>03335</v>
      </c>
      <c r="H2275" t="str">
        <f>""</f>
        <v/>
      </c>
      <c r="I2275">
        <v>1</v>
      </c>
    </row>
    <row r="2276" spans="1:9">
      <c r="A2276">
        <v>2163553</v>
      </c>
      <c r="B2276" t="s">
        <v>9</v>
      </c>
      <c r="C2276" t="str">
        <f t="shared" si="144"/>
        <v>08304</v>
      </c>
      <c r="D2276" t="str">
        <f>""</f>
        <v/>
      </c>
      <c r="E2276">
        <v>2160643</v>
      </c>
      <c r="F2276" t="s">
        <v>9</v>
      </c>
      <c r="G2276" t="str">
        <f>"03336"</f>
        <v>03336</v>
      </c>
      <c r="H2276" t="str">
        <f>""</f>
        <v/>
      </c>
      <c r="I2276">
        <v>1</v>
      </c>
    </row>
    <row r="2277" spans="1:9">
      <c r="A2277">
        <v>2163553</v>
      </c>
      <c r="B2277" t="s">
        <v>9</v>
      </c>
      <c r="C2277" t="str">
        <f t="shared" si="144"/>
        <v>08304</v>
      </c>
      <c r="D2277" t="str">
        <f>""</f>
        <v/>
      </c>
      <c r="E2277">
        <v>2162936</v>
      </c>
      <c r="F2277" t="s">
        <v>9</v>
      </c>
      <c r="G2277" t="str">
        <f>"07253"</f>
        <v>07253</v>
      </c>
      <c r="H2277" t="str">
        <f>""</f>
        <v/>
      </c>
      <c r="I2277">
        <v>1</v>
      </c>
    </row>
    <row r="2278" spans="1:9">
      <c r="A2278">
        <v>2163553</v>
      </c>
      <c r="B2278" t="s">
        <v>9</v>
      </c>
      <c r="C2278" t="str">
        <f t="shared" si="144"/>
        <v>08304</v>
      </c>
      <c r="D2278" t="str">
        <f>""</f>
        <v/>
      </c>
      <c r="E2278">
        <v>2186881</v>
      </c>
      <c r="F2278" t="s">
        <v>9</v>
      </c>
      <c r="G2278" t="str">
        <f>"38758"</f>
        <v>38758</v>
      </c>
      <c r="H2278" t="str">
        <f>""</f>
        <v/>
      </c>
      <c r="I2278">
        <v>1</v>
      </c>
    </row>
    <row r="2279" spans="1:9">
      <c r="A2279">
        <v>2163562</v>
      </c>
      <c r="B2279" t="s">
        <v>9</v>
      </c>
      <c r="C2279" t="str">
        <f>"08324"</f>
        <v>08324</v>
      </c>
      <c r="D2279" t="str">
        <f>""</f>
        <v/>
      </c>
      <c r="E2279">
        <v>2163563</v>
      </c>
      <c r="F2279" t="s">
        <v>9</v>
      </c>
      <c r="G2279" t="str">
        <f>"08325"</f>
        <v>08325</v>
      </c>
      <c r="H2279" t="str">
        <f>""</f>
        <v/>
      </c>
      <c r="I2279">
        <v>4</v>
      </c>
    </row>
    <row r="2280" spans="1:9">
      <c r="A2280">
        <v>2163562</v>
      </c>
      <c r="B2280" t="s">
        <v>9</v>
      </c>
      <c r="C2280" t="str">
        <f>"08324"</f>
        <v>08324</v>
      </c>
      <c r="D2280" t="str">
        <f>""</f>
        <v/>
      </c>
      <c r="E2280">
        <v>2163564</v>
      </c>
      <c r="F2280" t="s">
        <v>9</v>
      </c>
      <c r="G2280" t="str">
        <f>"08326"</f>
        <v>08326</v>
      </c>
      <c r="H2280" t="str">
        <f>""</f>
        <v/>
      </c>
      <c r="I2280">
        <v>2</v>
      </c>
    </row>
    <row r="2281" spans="1:9">
      <c r="A2281">
        <v>2163562</v>
      </c>
      <c r="B2281" t="s">
        <v>9</v>
      </c>
      <c r="C2281" t="str">
        <f>"08324"</f>
        <v>08324</v>
      </c>
      <c r="D2281" t="str">
        <f>""</f>
        <v/>
      </c>
      <c r="E2281">
        <v>2163565</v>
      </c>
      <c r="F2281" t="s">
        <v>9</v>
      </c>
      <c r="G2281" t="str">
        <f>"08327"</f>
        <v>08327</v>
      </c>
      <c r="H2281" t="str">
        <f>""</f>
        <v/>
      </c>
      <c r="I2281">
        <v>2</v>
      </c>
    </row>
    <row r="2282" spans="1:9">
      <c r="A2282">
        <v>2163562</v>
      </c>
      <c r="B2282" t="s">
        <v>9</v>
      </c>
      <c r="C2282" t="str">
        <f>"08324"</f>
        <v>08324</v>
      </c>
      <c r="D2282" t="str">
        <f>""</f>
        <v/>
      </c>
      <c r="E2282">
        <v>2163566</v>
      </c>
      <c r="F2282" t="s">
        <v>9</v>
      </c>
      <c r="G2282" t="str">
        <f>"08328"</f>
        <v>08328</v>
      </c>
      <c r="H2282" t="str">
        <f>""</f>
        <v/>
      </c>
      <c r="I2282">
        <v>4</v>
      </c>
    </row>
    <row r="2283" spans="1:9">
      <c r="A2283">
        <v>2163570</v>
      </c>
      <c r="B2283" t="s">
        <v>9</v>
      </c>
      <c r="C2283" t="str">
        <f>"08338"</f>
        <v>08338</v>
      </c>
      <c r="D2283" t="str">
        <f>""</f>
        <v/>
      </c>
      <c r="E2283">
        <v>2162349</v>
      </c>
      <c r="F2283" t="s">
        <v>9</v>
      </c>
      <c r="G2283" t="str">
        <f>"06257"</f>
        <v>06257</v>
      </c>
      <c r="H2283" t="str">
        <f>""</f>
        <v/>
      </c>
      <c r="I2283">
        <v>1</v>
      </c>
    </row>
    <row r="2284" spans="1:9">
      <c r="A2284">
        <v>2163570</v>
      </c>
      <c r="B2284" t="s">
        <v>9</v>
      </c>
      <c r="C2284" t="str">
        <f>"08338"</f>
        <v>08338</v>
      </c>
      <c r="D2284" t="str">
        <f>""</f>
        <v/>
      </c>
      <c r="E2284">
        <v>2163521</v>
      </c>
      <c r="F2284" t="s">
        <v>9</v>
      </c>
      <c r="G2284" t="str">
        <f>"08254"</f>
        <v>08254</v>
      </c>
      <c r="H2284" t="str">
        <f>""</f>
        <v/>
      </c>
      <c r="I2284">
        <v>2</v>
      </c>
    </row>
    <row r="2285" spans="1:9">
      <c r="A2285">
        <v>2163570</v>
      </c>
      <c r="B2285" t="s">
        <v>9</v>
      </c>
      <c r="C2285" t="str">
        <f>"08338"</f>
        <v>08338</v>
      </c>
      <c r="D2285" t="str">
        <f>""</f>
        <v/>
      </c>
      <c r="E2285">
        <v>2163528</v>
      </c>
      <c r="F2285" t="s">
        <v>9</v>
      </c>
      <c r="G2285" t="str">
        <f>"08278"</f>
        <v>08278</v>
      </c>
      <c r="H2285" t="str">
        <f>""</f>
        <v/>
      </c>
      <c r="I2285">
        <v>1</v>
      </c>
    </row>
    <row r="2286" spans="1:9">
      <c r="A2286">
        <v>2163570</v>
      </c>
      <c r="B2286" t="s">
        <v>9</v>
      </c>
      <c r="C2286" t="str">
        <f>"08338"</f>
        <v>08338</v>
      </c>
      <c r="D2286" t="str">
        <f>""</f>
        <v/>
      </c>
      <c r="E2286">
        <v>2163558</v>
      </c>
      <c r="F2286" t="s">
        <v>9</v>
      </c>
      <c r="G2286" t="str">
        <f>"08319"</f>
        <v>08319</v>
      </c>
      <c r="H2286" t="str">
        <f>""</f>
        <v/>
      </c>
      <c r="I2286">
        <v>1</v>
      </c>
    </row>
    <row r="2287" spans="1:9">
      <c r="A2287">
        <v>2163570</v>
      </c>
      <c r="B2287" t="s">
        <v>9</v>
      </c>
      <c r="C2287" t="str">
        <f>"08338"</f>
        <v>08338</v>
      </c>
      <c r="D2287" t="str">
        <f>""</f>
        <v/>
      </c>
      <c r="E2287">
        <v>2163559</v>
      </c>
      <c r="F2287" t="s">
        <v>9</v>
      </c>
      <c r="G2287" t="str">
        <f>"08320"</f>
        <v>08320</v>
      </c>
      <c r="H2287" t="str">
        <f>""</f>
        <v/>
      </c>
      <c r="I2287">
        <v>2</v>
      </c>
    </row>
    <row r="2288" spans="1:9">
      <c r="A2288">
        <v>2163577</v>
      </c>
      <c r="B2288" t="s">
        <v>9</v>
      </c>
      <c r="C2288" t="str">
        <f t="shared" ref="C2288:C2297" si="145">"08353"</f>
        <v>08353</v>
      </c>
      <c r="D2288" t="str">
        <f>""</f>
        <v/>
      </c>
      <c r="E2288">
        <v>2159640</v>
      </c>
      <c r="F2288" t="s">
        <v>9</v>
      </c>
      <c r="G2288" t="str">
        <f>"01697"</f>
        <v>01697</v>
      </c>
      <c r="H2288" t="str">
        <f>""</f>
        <v/>
      </c>
      <c r="I2288">
        <v>2</v>
      </c>
    </row>
    <row r="2289" spans="1:9">
      <c r="A2289">
        <v>2163577</v>
      </c>
      <c r="B2289" t="s">
        <v>9</v>
      </c>
      <c r="C2289" t="str">
        <f t="shared" si="145"/>
        <v>08353</v>
      </c>
      <c r="D2289" t="str">
        <f>""</f>
        <v/>
      </c>
      <c r="E2289">
        <v>2161466</v>
      </c>
      <c r="F2289" t="s">
        <v>9</v>
      </c>
      <c r="G2289" t="str">
        <f>"04765"</f>
        <v>04765</v>
      </c>
      <c r="H2289" t="str">
        <f>""</f>
        <v/>
      </c>
      <c r="I2289">
        <v>4</v>
      </c>
    </row>
    <row r="2290" spans="1:9">
      <c r="A2290">
        <v>2163577</v>
      </c>
      <c r="B2290" t="s">
        <v>9</v>
      </c>
      <c r="C2290" t="str">
        <f t="shared" si="145"/>
        <v>08353</v>
      </c>
      <c r="D2290" t="str">
        <f>""</f>
        <v/>
      </c>
      <c r="E2290">
        <v>2161467</v>
      </c>
      <c r="F2290" t="s">
        <v>9</v>
      </c>
      <c r="G2290" t="str">
        <f>"04766"</f>
        <v>04766</v>
      </c>
      <c r="H2290" t="str">
        <f>""</f>
        <v/>
      </c>
      <c r="I2290">
        <v>2</v>
      </c>
    </row>
    <row r="2291" spans="1:9">
      <c r="A2291">
        <v>2163577</v>
      </c>
      <c r="B2291" t="s">
        <v>9</v>
      </c>
      <c r="C2291" t="str">
        <f t="shared" si="145"/>
        <v>08353</v>
      </c>
      <c r="D2291" t="str">
        <f>""</f>
        <v/>
      </c>
      <c r="E2291">
        <v>2161470</v>
      </c>
      <c r="F2291" t="s">
        <v>9</v>
      </c>
      <c r="G2291" t="str">
        <f>"04769"</f>
        <v>04769</v>
      </c>
      <c r="H2291" t="str">
        <f>""</f>
        <v/>
      </c>
      <c r="I2291">
        <v>2</v>
      </c>
    </row>
    <row r="2292" spans="1:9">
      <c r="A2292">
        <v>2163577</v>
      </c>
      <c r="B2292" t="s">
        <v>9</v>
      </c>
      <c r="C2292" t="str">
        <f t="shared" si="145"/>
        <v>08353</v>
      </c>
      <c r="D2292" t="str">
        <f>""</f>
        <v/>
      </c>
      <c r="E2292">
        <v>2161637</v>
      </c>
      <c r="F2292" t="s">
        <v>9</v>
      </c>
      <c r="G2292" t="str">
        <f>"05054"</f>
        <v>05054</v>
      </c>
      <c r="H2292" t="str">
        <f>""</f>
        <v/>
      </c>
      <c r="I2292">
        <v>2</v>
      </c>
    </row>
    <row r="2293" spans="1:9">
      <c r="A2293">
        <v>2163577</v>
      </c>
      <c r="B2293" t="s">
        <v>9</v>
      </c>
      <c r="C2293" t="str">
        <f t="shared" si="145"/>
        <v>08353</v>
      </c>
      <c r="D2293" t="str">
        <f>""</f>
        <v/>
      </c>
      <c r="E2293">
        <v>2161774</v>
      </c>
      <c r="F2293" t="s">
        <v>9</v>
      </c>
      <c r="G2293" t="str">
        <f>"05266"</f>
        <v>05266</v>
      </c>
      <c r="H2293" t="str">
        <f>""</f>
        <v/>
      </c>
      <c r="I2293">
        <v>2</v>
      </c>
    </row>
    <row r="2294" spans="1:9">
      <c r="A2294">
        <v>2163577</v>
      </c>
      <c r="B2294" t="s">
        <v>9</v>
      </c>
      <c r="C2294" t="str">
        <f t="shared" si="145"/>
        <v>08353</v>
      </c>
      <c r="D2294" t="str">
        <f>""</f>
        <v/>
      </c>
      <c r="E2294">
        <v>2162612</v>
      </c>
      <c r="F2294" t="s">
        <v>9</v>
      </c>
      <c r="G2294" t="str">
        <f>"06724"</f>
        <v>06724</v>
      </c>
      <c r="H2294" t="str">
        <f>""</f>
        <v/>
      </c>
      <c r="I2294">
        <v>2</v>
      </c>
    </row>
    <row r="2295" spans="1:9">
      <c r="A2295">
        <v>2163577</v>
      </c>
      <c r="B2295" t="s">
        <v>9</v>
      </c>
      <c r="C2295" t="str">
        <f t="shared" si="145"/>
        <v>08353</v>
      </c>
      <c r="D2295" t="str">
        <f>""</f>
        <v/>
      </c>
      <c r="E2295">
        <v>2162708</v>
      </c>
      <c r="F2295" t="s">
        <v>9</v>
      </c>
      <c r="G2295" t="str">
        <f>"06875"</f>
        <v>06875</v>
      </c>
      <c r="H2295" t="str">
        <f>""</f>
        <v/>
      </c>
      <c r="I2295">
        <v>2</v>
      </c>
    </row>
    <row r="2296" spans="1:9">
      <c r="A2296">
        <v>2163577</v>
      </c>
      <c r="B2296" t="s">
        <v>9</v>
      </c>
      <c r="C2296" t="str">
        <f t="shared" si="145"/>
        <v>08353</v>
      </c>
      <c r="D2296" t="str">
        <f>""</f>
        <v/>
      </c>
      <c r="E2296">
        <v>2163168</v>
      </c>
      <c r="F2296" t="s">
        <v>9</v>
      </c>
      <c r="G2296" t="str">
        <f>"07668"</f>
        <v>07668</v>
      </c>
      <c r="H2296" t="str">
        <f>""</f>
        <v/>
      </c>
      <c r="I2296">
        <v>4</v>
      </c>
    </row>
    <row r="2297" spans="1:9">
      <c r="A2297">
        <v>2163577</v>
      </c>
      <c r="B2297" t="s">
        <v>9</v>
      </c>
      <c r="C2297" t="str">
        <f t="shared" si="145"/>
        <v>08353</v>
      </c>
      <c r="D2297" t="str">
        <f>""</f>
        <v/>
      </c>
      <c r="E2297">
        <v>2163573</v>
      </c>
      <c r="F2297" t="s">
        <v>9</v>
      </c>
      <c r="G2297" t="str">
        <f>"08345"</f>
        <v>08345</v>
      </c>
      <c r="H2297" t="str">
        <f>""</f>
        <v/>
      </c>
      <c r="I2297">
        <v>2</v>
      </c>
    </row>
    <row r="2298" spans="1:9">
      <c r="A2298">
        <v>2163587</v>
      </c>
      <c r="B2298" t="s">
        <v>9</v>
      </c>
      <c r="C2298" t="str">
        <f t="shared" ref="C2298:C2307" si="146">"08370"</f>
        <v>08370</v>
      </c>
      <c r="D2298" t="str">
        <f>""</f>
        <v/>
      </c>
      <c r="E2298">
        <v>2159165</v>
      </c>
      <c r="F2298" t="s">
        <v>9</v>
      </c>
      <c r="G2298" t="str">
        <f>"01094"</f>
        <v>01094</v>
      </c>
      <c r="H2298" t="str">
        <f>""</f>
        <v/>
      </c>
      <c r="I2298">
        <v>4</v>
      </c>
    </row>
    <row r="2299" spans="1:9">
      <c r="A2299">
        <v>2163587</v>
      </c>
      <c r="B2299" t="s">
        <v>9</v>
      </c>
      <c r="C2299" t="str">
        <f t="shared" si="146"/>
        <v>08370</v>
      </c>
      <c r="D2299" t="str">
        <f>""</f>
        <v/>
      </c>
      <c r="E2299">
        <v>2159640</v>
      </c>
      <c r="F2299" t="s">
        <v>9</v>
      </c>
      <c r="G2299" t="str">
        <f>"01697"</f>
        <v>01697</v>
      </c>
      <c r="H2299" t="str">
        <f>""</f>
        <v/>
      </c>
      <c r="I2299">
        <v>4</v>
      </c>
    </row>
    <row r="2300" spans="1:9">
      <c r="A2300">
        <v>2163587</v>
      </c>
      <c r="B2300" t="s">
        <v>9</v>
      </c>
      <c r="C2300" t="str">
        <f t="shared" si="146"/>
        <v>08370</v>
      </c>
      <c r="D2300" t="str">
        <f>""</f>
        <v/>
      </c>
      <c r="E2300">
        <v>2162231</v>
      </c>
      <c r="F2300" t="s">
        <v>9</v>
      </c>
      <c r="G2300" t="str">
        <f>"06066"</f>
        <v>06066</v>
      </c>
      <c r="H2300" t="str">
        <f>""</f>
        <v/>
      </c>
      <c r="I2300">
        <v>2</v>
      </c>
    </row>
    <row r="2301" spans="1:9">
      <c r="A2301">
        <v>2163587</v>
      </c>
      <c r="B2301" t="s">
        <v>9</v>
      </c>
      <c r="C2301" t="str">
        <f t="shared" si="146"/>
        <v>08370</v>
      </c>
      <c r="D2301" t="str">
        <f>""</f>
        <v/>
      </c>
      <c r="E2301">
        <v>2163588</v>
      </c>
      <c r="F2301" t="s">
        <v>9</v>
      </c>
      <c r="G2301" t="str">
        <f>"08371"</f>
        <v>08371</v>
      </c>
      <c r="H2301" t="str">
        <f>""</f>
        <v/>
      </c>
      <c r="I2301">
        <v>4</v>
      </c>
    </row>
    <row r="2302" spans="1:9">
      <c r="A2302">
        <v>2163587</v>
      </c>
      <c r="B2302" t="s">
        <v>9</v>
      </c>
      <c r="C2302" t="str">
        <f t="shared" si="146"/>
        <v>08370</v>
      </c>
      <c r="D2302" t="str">
        <f>""</f>
        <v/>
      </c>
      <c r="E2302">
        <v>2163589</v>
      </c>
      <c r="F2302" t="s">
        <v>9</v>
      </c>
      <c r="G2302" t="str">
        <f>"08372"</f>
        <v>08372</v>
      </c>
      <c r="H2302" t="str">
        <f>""</f>
        <v/>
      </c>
      <c r="I2302">
        <v>2</v>
      </c>
    </row>
    <row r="2303" spans="1:9">
      <c r="A2303">
        <v>2163587</v>
      </c>
      <c r="B2303" t="s">
        <v>9</v>
      </c>
      <c r="C2303" t="str">
        <f t="shared" si="146"/>
        <v>08370</v>
      </c>
      <c r="D2303" t="str">
        <f>""</f>
        <v/>
      </c>
      <c r="E2303">
        <v>2163590</v>
      </c>
      <c r="F2303" t="s">
        <v>9</v>
      </c>
      <c r="G2303" t="str">
        <f>"08373"</f>
        <v>08373</v>
      </c>
      <c r="H2303" t="str">
        <f>""</f>
        <v/>
      </c>
      <c r="I2303">
        <v>2</v>
      </c>
    </row>
    <row r="2304" spans="1:9">
      <c r="A2304">
        <v>2163587</v>
      </c>
      <c r="B2304" t="s">
        <v>9</v>
      </c>
      <c r="C2304" t="str">
        <f t="shared" si="146"/>
        <v>08370</v>
      </c>
      <c r="D2304" t="str">
        <f>""</f>
        <v/>
      </c>
      <c r="E2304">
        <v>2163591</v>
      </c>
      <c r="F2304" t="s">
        <v>9</v>
      </c>
      <c r="G2304" t="str">
        <f>"08374"</f>
        <v>08374</v>
      </c>
      <c r="H2304" t="str">
        <f>""</f>
        <v/>
      </c>
      <c r="I2304">
        <v>2</v>
      </c>
    </row>
    <row r="2305" spans="1:9">
      <c r="A2305">
        <v>2163587</v>
      </c>
      <c r="B2305" t="s">
        <v>9</v>
      </c>
      <c r="C2305" t="str">
        <f t="shared" si="146"/>
        <v>08370</v>
      </c>
      <c r="D2305" t="str">
        <f>""</f>
        <v/>
      </c>
      <c r="E2305">
        <v>2163592</v>
      </c>
      <c r="F2305" t="s">
        <v>9</v>
      </c>
      <c r="G2305" t="str">
        <f>"08375"</f>
        <v>08375</v>
      </c>
      <c r="H2305" t="str">
        <f>""</f>
        <v/>
      </c>
      <c r="I2305">
        <v>4</v>
      </c>
    </row>
    <row r="2306" spans="1:9">
      <c r="A2306">
        <v>2163587</v>
      </c>
      <c r="B2306" t="s">
        <v>9</v>
      </c>
      <c r="C2306" t="str">
        <f t="shared" si="146"/>
        <v>08370</v>
      </c>
      <c r="D2306" t="str">
        <f>""</f>
        <v/>
      </c>
      <c r="E2306">
        <v>2163593</v>
      </c>
      <c r="F2306" t="s">
        <v>9</v>
      </c>
      <c r="G2306" t="str">
        <f>"08376"</f>
        <v>08376</v>
      </c>
      <c r="H2306" t="str">
        <f>""</f>
        <v/>
      </c>
      <c r="I2306">
        <v>4</v>
      </c>
    </row>
    <row r="2307" spans="1:9">
      <c r="A2307">
        <v>2163587</v>
      </c>
      <c r="B2307" t="s">
        <v>9</v>
      </c>
      <c r="C2307" t="str">
        <f t="shared" si="146"/>
        <v>08370</v>
      </c>
      <c r="D2307" t="str">
        <f>""</f>
        <v/>
      </c>
      <c r="E2307">
        <v>2163594</v>
      </c>
      <c r="F2307" t="s">
        <v>9</v>
      </c>
      <c r="G2307" t="str">
        <f>"08377"</f>
        <v>08377</v>
      </c>
      <c r="H2307" t="str">
        <f>""</f>
        <v/>
      </c>
      <c r="I2307">
        <v>2</v>
      </c>
    </row>
    <row r="2308" spans="1:9">
      <c r="A2308">
        <v>2163598</v>
      </c>
      <c r="B2308" t="s">
        <v>9</v>
      </c>
      <c r="C2308" t="str">
        <f t="shared" ref="C2308:C2319" si="147">"08383"</f>
        <v>08383</v>
      </c>
      <c r="D2308" t="str">
        <f>""</f>
        <v/>
      </c>
      <c r="E2308">
        <v>2159640</v>
      </c>
      <c r="F2308" t="s">
        <v>9</v>
      </c>
      <c r="G2308" t="str">
        <f>"01697"</f>
        <v>01697</v>
      </c>
      <c r="H2308" t="str">
        <f>""</f>
        <v/>
      </c>
      <c r="I2308">
        <v>2</v>
      </c>
    </row>
    <row r="2309" spans="1:9">
      <c r="A2309">
        <v>2163598</v>
      </c>
      <c r="B2309" t="s">
        <v>9</v>
      </c>
      <c r="C2309" t="str">
        <f t="shared" si="147"/>
        <v>08383</v>
      </c>
      <c r="D2309" t="str">
        <f>""</f>
        <v/>
      </c>
      <c r="E2309">
        <v>2160989</v>
      </c>
      <c r="F2309" t="s">
        <v>9</v>
      </c>
      <c r="G2309" t="str">
        <f>"03945"</f>
        <v>03945</v>
      </c>
      <c r="H2309" t="str">
        <f>""</f>
        <v/>
      </c>
      <c r="I2309">
        <v>4</v>
      </c>
    </row>
    <row r="2310" spans="1:9">
      <c r="A2310">
        <v>2163598</v>
      </c>
      <c r="B2310" t="s">
        <v>9</v>
      </c>
      <c r="C2310" t="str">
        <f t="shared" si="147"/>
        <v>08383</v>
      </c>
      <c r="D2310" t="str">
        <f>""</f>
        <v/>
      </c>
      <c r="E2310">
        <v>2161008</v>
      </c>
      <c r="F2310" t="s">
        <v>9</v>
      </c>
      <c r="G2310" t="str">
        <f>"03977"</f>
        <v>03977</v>
      </c>
      <c r="H2310" t="str">
        <f>""</f>
        <v/>
      </c>
      <c r="I2310">
        <v>2</v>
      </c>
    </row>
    <row r="2311" spans="1:9">
      <c r="A2311">
        <v>2163598</v>
      </c>
      <c r="B2311" t="s">
        <v>9</v>
      </c>
      <c r="C2311" t="str">
        <f t="shared" si="147"/>
        <v>08383</v>
      </c>
      <c r="D2311" t="str">
        <f>""</f>
        <v/>
      </c>
      <c r="E2311">
        <v>2161057</v>
      </c>
      <c r="F2311" t="s">
        <v>9</v>
      </c>
      <c r="G2311" t="str">
        <f>"04066"</f>
        <v>04066</v>
      </c>
      <c r="H2311" t="str">
        <f>""</f>
        <v/>
      </c>
      <c r="I2311">
        <v>4</v>
      </c>
    </row>
    <row r="2312" spans="1:9">
      <c r="A2312">
        <v>2163598</v>
      </c>
      <c r="B2312" t="s">
        <v>9</v>
      </c>
      <c r="C2312" t="str">
        <f t="shared" si="147"/>
        <v>08383</v>
      </c>
      <c r="D2312" t="str">
        <f>""</f>
        <v/>
      </c>
      <c r="E2312">
        <v>2161058</v>
      </c>
      <c r="F2312" t="s">
        <v>9</v>
      </c>
      <c r="G2312" t="str">
        <f>"04067"</f>
        <v>04067</v>
      </c>
      <c r="H2312" t="str">
        <f>""</f>
        <v/>
      </c>
      <c r="I2312">
        <v>2</v>
      </c>
    </row>
    <row r="2313" spans="1:9">
      <c r="A2313">
        <v>2163598</v>
      </c>
      <c r="B2313" t="s">
        <v>9</v>
      </c>
      <c r="C2313" t="str">
        <f t="shared" si="147"/>
        <v>08383</v>
      </c>
      <c r="D2313" t="str">
        <f>""</f>
        <v/>
      </c>
      <c r="E2313">
        <v>2161466</v>
      </c>
      <c r="F2313" t="s">
        <v>9</v>
      </c>
      <c r="G2313" t="str">
        <f>"04765"</f>
        <v>04765</v>
      </c>
      <c r="H2313" t="str">
        <f>""</f>
        <v/>
      </c>
      <c r="I2313">
        <v>4</v>
      </c>
    </row>
    <row r="2314" spans="1:9">
      <c r="A2314">
        <v>2163598</v>
      </c>
      <c r="B2314" t="s">
        <v>9</v>
      </c>
      <c r="C2314" t="str">
        <f t="shared" si="147"/>
        <v>08383</v>
      </c>
      <c r="D2314" t="str">
        <f>""</f>
        <v/>
      </c>
      <c r="E2314">
        <v>2161467</v>
      </c>
      <c r="F2314" t="s">
        <v>9</v>
      </c>
      <c r="G2314" t="str">
        <f>"04766"</f>
        <v>04766</v>
      </c>
      <c r="H2314" t="str">
        <f>""</f>
        <v/>
      </c>
      <c r="I2314">
        <v>2</v>
      </c>
    </row>
    <row r="2315" spans="1:9">
      <c r="A2315">
        <v>2163598</v>
      </c>
      <c r="B2315" t="s">
        <v>9</v>
      </c>
      <c r="C2315" t="str">
        <f t="shared" si="147"/>
        <v>08383</v>
      </c>
      <c r="D2315" t="str">
        <f>""</f>
        <v/>
      </c>
      <c r="E2315">
        <v>2161468</v>
      </c>
      <c r="F2315" t="s">
        <v>9</v>
      </c>
      <c r="G2315" t="str">
        <f>"04767"</f>
        <v>04767</v>
      </c>
      <c r="H2315" t="str">
        <f>""</f>
        <v/>
      </c>
      <c r="I2315">
        <v>2</v>
      </c>
    </row>
    <row r="2316" spans="1:9">
      <c r="A2316">
        <v>2163598</v>
      </c>
      <c r="B2316" t="s">
        <v>9</v>
      </c>
      <c r="C2316" t="str">
        <f t="shared" si="147"/>
        <v>08383</v>
      </c>
      <c r="D2316" t="str">
        <f>""</f>
        <v/>
      </c>
      <c r="E2316">
        <v>2161469</v>
      </c>
      <c r="F2316" t="s">
        <v>9</v>
      </c>
      <c r="G2316" t="str">
        <f>"04768"</f>
        <v>04768</v>
      </c>
      <c r="H2316" t="str">
        <f>""</f>
        <v/>
      </c>
      <c r="I2316">
        <v>2</v>
      </c>
    </row>
    <row r="2317" spans="1:9">
      <c r="A2317">
        <v>2163598</v>
      </c>
      <c r="B2317" t="s">
        <v>9</v>
      </c>
      <c r="C2317" t="str">
        <f t="shared" si="147"/>
        <v>08383</v>
      </c>
      <c r="D2317" t="str">
        <f>""</f>
        <v/>
      </c>
      <c r="E2317">
        <v>2161470</v>
      </c>
      <c r="F2317" t="s">
        <v>9</v>
      </c>
      <c r="G2317" t="str">
        <f>"04769"</f>
        <v>04769</v>
      </c>
      <c r="H2317" t="str">
        <f>""</f>
        <v/>
      </c>
      <c r="I2317">
        <v>2</v>
      </c>
    </row>
    <row r="2318" spans="1:9">
      <c r="A2318">
        <v>2163598</v>
      </c>
      <c r="B2318" t="s">
        <v>9</v>
      </c>
      <c r="C2318" t="str">
        <f t="shared" si="147"/>
        <v>08383</v>
      </c>
      <c r="D2318" t="str">
        <f>""</f>
        <v/>
      </c>
      <c r="E2318">
        <v>2161774</v>
      </c>
      <c r="F2318" t="s">
        <v>9</v>
      </c>
      <c r="G2318" t="str">
        <f>"05266"</f>
        <v>05266</v>
      </c>
      <c r="H2318" t="str">
        <f>""</f>
        <v/>
      </c>
      <c r="I2318">
        <v>2</v>
      </c>
    </row>
    <row r="2319" spans="1:9">
      <c r="A2319">
        <v>2163598</v>
      </c>
      <c r="B2319" t="s">
        <v>9</v>
      </c>
      <c r="C2319" t="str">
        <f t="shared" si="147"/>
        <v>08383</v>
      </c>
      <c r="D2319" t="str">
        <f>""</f>
        <v/>
      </c>
      <c r="E2319">
        <v>2162612</v>
      </c>
      <c r="F2319" t="s">
        <v>9</v>
      </c>
      <c r="G2319" t="str">
        <f>"06724"</f>
        <v>06724</v>
      </c>
      <c r="H2319" t="str">
        <f>""</f>
        <v/>
      </c>
      <c r="I2319">
        <v>2</v>
      </c>
    </row>
    <row r="2320" spans="1:9">
      <c r="A2320">
        <v>2163600</v>
      </c>
      <c r="B2320" t="s">
        <v>9</v>
      </c>
      <c r="C2320" t="str">
        <f t="shared" ref="C2320:C2329" si="148">"08385"</f>
        <v>08385</v>
      </c>
      <c r="D2320" t="str">
        <f>""</f>
        <v/>
      </c>
      <c r="E2320">
        <v>2159640</v>
      </c>
      <c r="F2320" t="s">
        <v>9</v>
      </c>
      <c r="G2320" t="str">
        <f>"01697"</f>
        <v>01697</v>
      </c>
      <c r="H2320" t="str">
        <f>""</f>
        <v/>
      </c>
      <c r="I2320">
        <v>2</v>
      </c>
    </row>
    <row r="2321" spans="1:9">
      <c r="A2321">
        <v>2163600</v>
      </c>
      <c r="B2321" t="s">
        <v>9</v>
      </c>
      <c r="C2321" t="str">
        <f t="shared" si="148"/>
        <v>08385</v>
      </c>
      <c r="D2321" t="str">
        <f>""</f>
        <v/>
      </c>
      <c r="E2321">
        <v>2161466</v>
      </c>
      <c r="F2321" t="s">
        <v>9</v>
      </c>
      <c r="G2321" t="str">
        <f>"04765"</f>
        <v>04765</v>
      </c>
      <c r="H2321" t="str">
        <f>""</f>
        <v/>
      </c>
      <c r="I2321">
        <v>4</v>
      </c>
    </row>
    <row r="2322" spans="1:9">
      <c r="A2322">
        <v>2163600</v>
      </c>
      <c r="B2322" t="s">
        <v>9</v>
      </c>
      <c r="C2322" t="str">
        <f t="shared" si="148"/>
        <v>08385</v>
      </c>
      <c r="D2322" t="str">
        <f>""</f>
        <v/>
      </c>
      <c r="E2322">
        <v>2161467</v>
      </c>
      <c r="F2322" t="s">
        <v>9</v>
      </c>
      <c r="G2322" t="str">
        <f>"04766"</f>
        <v>04766</v>
      </c>
      <c r="H2322" t="str">
        <f>""</f>
        <v/>
      </c>
      <c r="I2322">
        <v>2</v>
      </c>
    </row>
    <row r="2323" spans="1:9">
      <c r="A2323">
        <v>2163600</v>
      </c>
      <c r="B2323" t="s">
        <v>9</v>
      </c>
      <c r="C2323" t="str">
        <f t="shared" si="148"/>
        <v>08385</v>
      </c>
      <c r="D2323" t="str">
        <f>""</f>
        <v/>
      </c>
      <c r="E2323">
        <v>2161470</v>
      </c>
      <c r="F2323" t="s">
        <v>9</v>
      </c>
      <c r="G2323" t="str">
        <f>"04769"</f>
        <v>04769</v>
      </c>
      <c r="H2323" t="str">
        <f>""</f>
        <v/>
      </c>
      <c r="I2323">
        <v>2</v>
      </c>
    </row>
    <row r="2324" spans="1:9">
      <c r="A2324">
        <v>2163600</v>
      </c>
      <c r="B2324" t="s">
        <v>9</v>
      </c>
      <c r="C2324" t="str">
        <f t="shared" si="148"/>
        <v>08385</v>
      </c>
      <c r="D2324" t="str">
        <f>""</f>
        <v/>
      </c>
      <c r="E2324">
        <v>2161637</v>
      </c>
      <c r="F2324" t="s">
        <v>9</v>
      </c>
      <c r="G2324" t="str">
        <f>"05054"</f>
        <v>05054</v>
      </c>
      <c r="H2324" t="str">
        <f>""</f>
        <v/>
      </c>
      <c r="I2324">
        <v>2</v>
      </c>
    </row>
    <row r="2325" spans="1:9">
      <c r="A2325">
        <v>2163600</v>
      </c>
      <c r="B2325" t="s">
        <v>9</v>
      </c>
      <c r="C2325" t="str">
        <f t="shared" si="148"/>
        <v>08385</v>
      </c>
      <c r="D2325" t="str">
        <f>""</f>
        <v/>
      </c>
      <c r="E2325">
        <v>2161774</v>
      </c>
      <c r="F2325" t="s">
        <v>9</v>
      </c>
      <c r="G2325" t="str">
        <f>"05266"</f>
        <v>05266</v>
      </c>
      <c r="H2325" t="str">
        <f>""</f>
        <v/>
      </c>
      <c r="I2325">
        <v>2</v>
      </c>
    </row>
    <row r="2326" spans="1:9">
      <c r="A2326">
        <v>2163600</v>
      </c>
      <c r="B2326" t="s">
        <v>9</v>
      </c>
      <c r="C2326" t="str">
        <f t="shared" si="148"/>
        <v>08385</v>
      </c>
      <c r="D2326" t="str">
        <f>""</f>
        <v/>
      </c>
      <c r="E2326">
        <v>2162603</v>
      </c>
      <c r="F2326" t="s">
        <v>9</v>
      </c>
      <c r="G2326" t="str">
        <f>"06713"</f>
        <v>06713</v>
      </c>
      <c r="H2326" t="str">
        <f>""</f>
        <v/>
      </c>
      <c r="I2326">
        <v>2</v>
      </c>
    </row>
    <row r="2327" spans="1:9">
      <c r="A2327">
        <v>2163600</v>
      </c>
      <c r="B2327" t="s">
        <v>9</v>
      </c>
      <c r="C2327" t="str">
        <f t="shared" si="148"/>
        <v>08385</v>
      </c>
      <c r="D2327" t="str">
        <f>""</f>
        <v/>
      </c>
      <c r="E2327">
        <v>2162708</v>
      </c>
      <c r="F2327" t="s">
        <v>9</v>
      </c>
      <c r="G2327" t="str">
        <f>"06875"</f>
        <v>06875</v>
      </c>
      <c r="H2327" t="str">
        <f>""</f>
        <v/>
      </c>
      <c r="I2327">
        <v>2</v>
      </c>
    </row>
    <row r="2328" spans="1:9">
      <c r="A2328">
        <v>2163600</v>
      </c>
      <c r="B2328" t="s">
        <v>9</v>
      </c>
      <c r="C2328" t="str">
        <f t="shared" si="148"/>
        <v>08385</v>
      </c>
      <c r="D2328" t="str">
        <f>""</f>
        <v/>
      </c>
      <c r="E2328">
        <v>2163168</v>
      </c>
      <c r="F2328" t="s">
        <v>9</v>
      </c>
      <c r="G2328" t="str">
        <f>"07668"</f>
        <v>07668</v>
      </c>
      <c r="H2328" t="str">
        <f>""</f>
        <v/>
      </c>
      <c r="I2328">
        <v>4</v>
      </c>
    </row>
    <row r="2329" spans="1:9">
      <c r="A2329">
        <v>2163600</v>
      </c>
      <c r="B2329" t="s">
        <v>9</v>
      </c>
      <c r="C2329" t="str">
        <f t="shared" si="148"/>
        <v>08385</v>
      </c>
      <c r="D2329" t="str">
        <f>""</f>
        <v/>
      </c>
      <c r="E2329">
        <v>2163573</v>
      </c>
      <c r="F2329" t="s">
        <v>9</v>
      </c>
      <c r="G2329" t="str">
        <f>"08345"</f>
        <v>08345</v>
      </c>
      <c r="H2329" t="str">
        <f>""</f>
        <v/>
      </c>
      <c r="I2329">
        <v>2</v>
      </c>
    </row>
    <row r="2330" spans="1:9">
      <c r="A2330">
        <v>2163601</v>
      </c>
      <c r="B2330" t="s">
        <v>9</v>
      </c>
      <c r="C2330" t="str">
        <f>"08386"</f>
        <v>08386</v>
      </c>
      <c r="D2330" t="str">
        <f>""</f>
        <v/>
      </c>
      <c r="E2330">
        <v>2160978</v>
      </c>
      <c r="F2330" t="s">
        <v>9</v>
      </c>
      <c r="G2330" t="str">
        <f>"03931"</f>
        <v>03931</v>
      </c>
      <c r="H2330" t="str">
        <f>""</f>
        <v/>
      </c>
      <c r="I2330">
        <v>3</v>
      </c>
    </row>
    <row r="2331" spans="1:9">
      <c r="A2331">
        <v>2163601</v>
      </c>
      <c r="B2331" t="s">
        <v>9</v>
      </c>
      <c r="C2331" t="str">
        <f>"08386"</f>
        <v>08386</v>
      </c>
      <c r="D2331" t="str">
        <f>""</f>
        <v/>
      </c>
      <c r="E2331">
        <v>2161410</v>
      </c>
      <c r="F2331" t="s">
        <v>9</v>
      </c>
      <c r="G2331" t="str">
        <f>"04678"</f>
        <v>04678</v>
      </c>
      <c r="H2331" t="str">
        <f>""</f>
        <v/>
      </c>
      <c r="I2331">
        <v>3</v>
      </c>
    </row>
    <row r="2332" spans="1:9">
      <c r="A2332">
        <v>2163601</v>
      </c>
      <c r="B2332" t="s">
        <v>9</v>
      </c>
      <c r="C2332" t="str">
        <f>"08386"</f>
        <v>08386</v>
      </c>
      <c r="D2332" t="str">
        <f>""</f>
        <v/>
      </c>
      <c r="E2332">
        <v>2163642</v>
      </c>
      <c r="F2332" t="s">
        <v>9</v>
      </c>
      <c r="G2332" t="str">
        <f>"08437"</f>
        <v>08437</v>
      </c>
      <c r="H2332" t="str">
        <f>""</f>
        <v/>
      </c>
      <c r="I2332">
        <v>1</v>
      </c>
    </row>
    <row r="2333" spans="1:9">
      <c r="A2333">
        <v>2163601</v>
      </c>
      <c r="B2333" t="s">
        <v>9</v>
      </c>
      <c r="C2333" t="str">
        <f>"08386"</f>
        <v>08386</v>
      </c>
      <c r="D2333" t="str">
        <f>""</f>
        <v/>
      </c>
      <c r="E2333">
        <v>2172875</v>
      </c>
      <c r="F2333" t="s">
        <v>9</v>
      </c>
      <c r="G2333" t="str">
        <f>"22117"</f>
        <v>22117</v>
      </c>
      <c r="H2333" t="str">
        <f>""</f>
        <v/>
      </c>
      <c r="I2333">
        <v>1</v>
      </c>
    </row>
    <row r="2334" spans="1:9">
      <c r="A2334">
        <v>2163602</v>
      </c>
      <c r="B2334" t="s">
        <v>9</v>
      </c>
      <c r="C2334" t="str">
        <f t="shared" ref="C2334:C2343" si="149">"08387"</f>
        <v>08387</v>
      </c>
      <c r="D2334" t="str">
        <f>""</f>
        <v/>
      </c>
      <c r="E2334">
        <v>2161461</v>
      </c>
      <c r="F2334" t="s">
        <v>9</v>
      </c>
      <c r="G2334" t="str">
        <f>"04759"</f>
        <v>04759</v>
      </c>
      <c r="H2334" t="str">
        <f>""</f>
        <v/>
      </c>
      <c r="I2334">
        <v>4</v>
      </c>
    </row>
    <row r="2335" spans="1:9">
      <c r="A2335">
        <v>2163602</v>
      </c>
      <c r="B2335" t="s">
        <v>9</v>
      </c>
      <c r="C2335" t="str">
        <f t="shared" si="149"/>
        <v>08387</v>
      </c>
      <c r="D2335" t="str">
        <f>""</f>
        <v/>
      </c>
      <c r="E2335">
        <v>2161462</v>
      </c>
      <c r="F2335" t="s">
        <v>9</v>
      </c>
      <c r="G2335" t="str">
        <f>"04760"</f>
        <v>04760</v>
      </c>
      <c r="H2335" t="str">
        <f>""</f>
        <v/>
      </c>
      <c r="I2335">
        <v>2</v>
      </c>
    </row>
    <row r="2336" spans="1:9">
      <c r="A2336">
        <v>2163602</v>
      </c>
      <c r="B2336" t="s">
        <v>9</v>
      </c>
      <c r="C2336" t="str">
        <f t="shared" si="149"/>
        <v>08387</v>
      </c>
      <c r="D2336" t="str">
        <f>""</f>
        <v/>
      </c>
      <c r="E2336">
        <v>2161463</v>
      </c>
      <c r="F2336" t="s">
        <v>9</v>
      </c>
      <c r="G2336" t="str">
        <f>"04762"</f>
        <v>04762</v>
      </c>
      <c r="H2336" t="str">
        <f>""</f>
        <v/>
      </c>
      <c r="I2336">
        <v>2</v>
      </c>
    </row>
    <row r="2337" spans="1:9">
      <c r="A2337">
        <v>2163602</v>
      </c>
      <c r="B2337" t="s">
        <v>9</v>
      </c>
      <c r="C2337" t="str">
        <f t="shared" si="149"/>
        <v>08387</v>
      </c>
      <c r="D2337" t="str">
        <f>""</f>
        <v/>
      </c>
      <c r="E2337">
        <v>2161637</v>
      </c>
      <c r="F2337" t="s">
        <v>9</v>
      </c>
      <c r="G2337" t="str">
        <f>"05054"</f>
        <v>05054</v>
      </c>
      <c r="H2337" t="str">
        <f>""</f>
        <v/>
      </c>
      <c r="I2337">
        <v>2</v>
      </c>
    </row>
    <row r="2338" spans="1:9">
      <c r="A2338">
        <v>2163602</v>
      </c>
      <c r="B2338" t="s">
        <v>9</v>
      </c>
      <c r="C2338" t="str">
        <f t="shared" si="149"/>
        <v>08387</v>
      </c>
      <c r="D2338" t="str">
        <f>""</f>
        <v/>
      </c>
      <c r="E2338">
        <v>2161775</v>
      </c>
      <c r="F2338" t="s">
        <v>9</v>
      </c>
      <c r="G2338" t="str">
        <f>"05267"</f>
        <v>05267</v>
      </c>
      <c r="H2338" t="str">
        <f>""</f>
        <v/>
      </c>
      <c r="I2338">
        <v>2</v>
      </c>
    </row>
    <row r="2339" spans="1:9">
      <c r="A2339">
        <v>2163602</v>
      </c>
      <c r="B2339" t="s">
        <v>9</v>
      </c>
      <c r="C2339" t="str">
        <f t="shared" si="149"/>
        <v>08387</v>
      </c>
      <c r="D2339" t="str">
        <f>""</f>
        <v/>
      </c>
      <c r="E2339">
        <v>2162611</v>
      </c>
      <c r="F2339" t="s">
        <v>9</v>
      </c>
      <c r="G2339" t="str">
        <f>"06723"</f>
        <v>06723</v>
      </c>
      <c r="H2339" t="str">
        <f>""</f>
        <v/>
      </c>
      <c r="I2339">
        <v>2</v>
      </c>
    </row>
    <row r="2340" spans="1:9">
      <c r="A2340">
        <v>2163602</v>
      </c>
      <c r="B2340" t="s">
        <v>9</v>
      </c>
      <c r="C2340" t="str">
        <f t="shared" si="149"/>
        <v>08387</v>
      </c>
      <c r="D2340" t="str">
        <f>""</f>
        <v/>
      </c>
      <c r="E2340">
        <v>2162614</v>
      </c>
      <c r="F2340" t="s">
        <v>9</v>
      </c>
      <c r="G2340" t="str">
        <f>"06727"</f>
        <v>06727</v>
      </c>
      <c r="H2340" t="str">
        <f>""</f>
        <v/>
      </c>
      <c r="I2340">
        <v>4</v>
      </c>
    </row>
    <row r="2341" spans="1:9">
      <c r="A2341">
        <v>2163602</v>
      </c>
      <c r="B2341" t="s">
        <v>9</v>
      </c>
      <c r="C2341" t="str">
        <f t="shared" si="149"/>
        <v>08387</v>
      </c>
      <c r="D2341" t="str">
        <f>""</f>
        <v/>
      </c>
      <c r="E2341">
        <v>2162615</v>
      </c>
      <c r="F2341" t="s">
        <v>9</v>
      </c>
      <c r="G2341" t="str">
        <f>"06728"</f>
        <v>06728</v>
      </c>
      <c r="H2341" t="str">
        <f>""</f>
        <v/>
      </c>
      <c r="I2341">
        <v>2</v>
      </c>
    </row>
    <row r="2342" spans="1:9">
      <c r="A2342">
        <v>2163602</v>
      </c>
      <c r="B2342" t="s">
        <v>9</v>
      </c>
      <c r="C2342" t="str">
        <f t="shared" si="149"/>
        <v>08387</v>
      </c>
      <c r="D2342" t="str">
        <f>""</f>
        <v/>
      </c>
      <c r="E2342">
        <v>2162695</v>
      </c>
      <c r="F2342" t="s">
        <v>9</v>
      </c>
      <c r="G2342" t="str">
        <f>"06861"</f>
        <v>06861</v>
      </c>
      <c r="H2342" t="str">
        <f>""</f>
        <v/>
      </c>
      <c r="I2342">
        <v>2</v>
      </c>
    </row>
    <row r="2343" spans="1:9">
      <c r="A2343">
        <v>2163602</v>
      </c>
      <c r="B2343" t="s">
        <v>9</v>
      </c>
      <c r="C2343" t="str">
        <f t="shared" si="149"/>
        <v>08387</v>
      </c>
      <c r="D2343" t="str">
        <f>""</f>
        <v/>
      </c>
      <c r="E2343">
        <v>2162710</v>
      </c>
      <c r="F2343" t="s">
        <v>9</v>
      </c>
      <c r="G2343" t="str">
        <f>"06878"</f>
        <v>06878</v>
      </c>
      <c r="H2343" t="str">
        <f>""</f>
        <v/>
      </c>
      <c r="I2343">
        <v>2</v>
      </c>
    </row>
    <row r="2344" spans="1:9">
      <c r="A2344">
        <v>2163610</v>
      </c>
      <c r="B2344" t="s">
        <v>9</v>
      </c>
      <c r="C2344" t="str">
        <f>"08397"</f>
        <v>08397</v>
      </c>
      <c r="D2344" t="str">
        <f>""</f>
        <v/>
      </c>
      <c r="E2344">
        <v>2162481</v>
      </c>
      <c r="F2344" t="s">
        <v>9</v>
      </c>
      <c r="G2344" t="str">
        <f>"06524"</f>
        <v>06524</v>
      </c>
      <c r="H2344" t="str">
        <f>""</f>
        <v/>
      </c>
      <c r="I2344">
        <v>1</v>
      </c>
    </row>
    <row r="2345" spans="1:9">
      <c r="A2345">
        <v>2163610</v>
      </c>
      <c r="B2345" t="s">
        <v>9</v>
      </c>
      <c r="C2345" t="str">
        <f>"08397"</f>
        <v>08397</v>
      </c>
      <c r="D2345" t="str">
        <f>""</f>
        <v/>
      </c>
      <c r="E2345">
        <v>2162507</v>
      </c>
      <c r="F2345" t="s">
        <v>9</v>
      </c>
      <c r="G2345" t="str">
        <f>"06559"</f>
        <v>06559</v>
      </c>
      <c r="H2345" t="str">
        <f>""</f>
        <v/>
      </c>
      <c r="I2345">
        <v>1</v>
      </c>
    </row>
    <row r="2346" spans="1:9">
      <c r="A2346">
        <v>2163610</v>
      </c>
      <c r="B2346" t="s">
        <v>9</v>
      </c>
      <c r="C2346" t="str">
        <f>"08397"</f>
        <v>08397</v>
      </c>
      <c r="D2346" t="str">
        <f>""</f>
        <v/>
      </c>
      <c r="E2346">
        <v>2162508</v>
      </c>
      <c r="F2346" t="s">
        <v>9</v>
      </c>
      <c r="G2346" t="str">
        <f>"06561"</f>
        <v>06561</v>
      </c>
      <c r="H2346" t="str">
        <f>""</f>
        <v/>
      </c>
      <c r="I2346">
        <v>1</v>
      </c>
    </row>
    <row r="2347" spans="1:9">
      <c r="A2347">
        <v>2163612</v>
      </c>
      <c r="B2347" t="s">
        <v>9</v>
      </c>
      <c r="C2347" t="str">
        <f>"08399"</f>
        <v>08399</v>
      </c>
      <c r="D2347" t="str">
        <f>""</f>
        <v/>
      </c>
      <c r="E2347">
        <v>2161715</v>
      </c>
      <c r="F2347" t="s">
        <v>9</v>
      </c>
      <c r="G2347" t="str">
        <f>"05173"</f>
        <v>05173</v>
      </c>
      <c r="H2347" t="str">
        <f>""</f>
        <v/>
      </c>
      <c r="I2347">
        <v>1</v>
      </c>
    </row>
    <row r="2348" spans="1:9">
      <c r="A2348">
        <v>2163612</v>
      </c>
      <c r="B2348" t="s">
        <v>9</v>
      </c>
      <c r="C2348" t="str">
        <f>"08399"</f>
        <v>08399</v>
      </c>
      <c r="D2348" t="str">
        <f>""</f>
        <v/>
      </c>
      <c r="E2348">
        <v>2161716</v>
      </c>
      <c r="F2348" t="s">
        <v>9</v>
      </c>
      <c r="G2348" t="str">
        <f>"05174"</f>
        <v>05174</v>
      </c>
      <c r="H2348" t="str">
        <f>""</f>
        <v/>
      </c>
      <c r="I2348">
        <v>1</v>
      </c>
    </row>
    <row r="2349" spans="1:9">
      <c r="A2349">
        <v>2163612</v>
      </c>
      <c r="B2349" t="s">
        <v>9</v>
      </c>
      <c r="C2349" t="str">
        <f>"08399"</f>
        <v>08399</v>
      </c>
      <c r="D2349" t="str">
        <f>""</f>
        <v/>
      </c>
      <c r="E2349">
        <v>2161718</v>
      </c>
      <c r="F2349" t="s">
        <v>9</v>
      </c>
      <c r="G2349" t="str">
        <f>"05176"</f>
        <v>05176</v>
      </c>
      <c r="H2349" t="str">
        <f>""</f>
        <v/>
      </c>
      <c r="I2349">
        <v>1</v>
      </c>
    </row>
    <row r="2350" spans="1:9">
      <c r="A2350">
        <v>2163612</v>
      </c>
      <c r="B2350" t="s">
        <v>9</v>
      </c>
      <c r="C2350" t="str">
        <f>"08399"</f>
        <v>08399</v>
      </c>
      <c r="D2350" t="str">
        <f>""</f>
        <v/>
      </c>
      <c r="E2350">
        <v>2162086</v>
      </c>
      <c r="F2350" t="s">
        <v>9</v>
      </c>
      <c r="G2350" t="str">
        <f>"05828"</f>
        <v>05828</v>
      </c>
      <c r="H2350" t="str">
        <f>""</f>
        <v/>
      </c>
      <c r="I2350">
        <v>1</v>
      </c>
    </row>
    <row r="2351" spans="1:9">
      <c r="A2351">
        <v>2163612</v>
      </c>
      <c r="B2351" t="s">
        <v>9</v>
      </c>
      <c r="C2351" t="str">
        <f>"08399"</f>
        <v>08399</v>
      </c>
      <c r="D2351" t="str">
        <f>""</f>
        <v/>
      </c>
      <c r="E2351">
        <v>2162518</v>
      </c>
      <c r="F2351" t="s">
        <v>9</v>
      </c>
      <c r="G2351" t="str">
        <f>"06573"</f>
        <v>06573</v>
      </c>
      <c r="H2351" t="str">
        <f>""</f>
        <v/>
      </c>
      <c r="I2351">
        <v>1</v>
      </c>
    </row>
    <row r="2352" spans="1:9">
      <c r="A2352">
        <v>2163615</v>
      </c>
      <c r="B2352" t="s">
        <v>9</v>
      </c>
      <c r="C2352" t="str">
        <f>"08404"</f>
        <v>08404</v>
      </c>
      <c r="D2352" t="str">
        <f>""</f>
        <v/>
      </c>
      <c r="E2352">
        <v>2163616</v>
      </c>
      <c r="F2352" t="s">
        <v>9</v>
      </c>
      <c r="G2352" t="str">
        <f>"08405"</f>
        <v>08405</v>
      </c>
      <c r="H2352" t="str">
        <f>""</f>
        <v/>
      </c>
      <c r="I2352">
        <v>1</v>
      </c>
    </row>
    <row r="2353" spans="1:9">
      <c r="A2353">
        <v>2163615</v>
      </c>
      <c r="B2353" t="s">
        <v>9</v>
      </c>
      <c r="C2353" t="str">
        <f>"08404"</f>
        <v>08404</v>
      </c>
      <c r="D2353" t="str">
        <f>""</f>
        <v/>
      </c>
      <c r="E2353">
        <v>2163617</v>
      </c>
      <c r="F2353" t="s">
        <v>9</v>
      </c>
      <c r="G2353" t="str">
        <f>"08406"</f>
        <v>08406</v>
      </c>
      <c r="H2353" t="str">
        <f>""</f>
        <v/>
      </c>
      <c r="I2353">
        <v>1</v>
      </c>
    </row>
    <row r="2354" spans="1:9">
      <c r="A2354">
        <v>2163615</v>
      </c>
      <c r="B2354" t="s">
        <v>9</v>
      </c>
      <c r="C2354" t="str">
        <f>"08404"</f>
        <v>08404</v>
      </c>
      <c r="D2354" t="str">
        <f>""</f>
        <v/>
      </c>
      <c r="E2354">
        <v>2163618</v>
      </c>
      <c r="F2354" t="s">
        <v>9</v>
      </c>
      <c r="G2354" t="str">
        <f>"08407"</f>
        <v>08407</v>
      </c>
      <c r="H2354" t="str">
        <f>""</f>
        <v/>
      </c>
      <c r="I2354">
        <v>1</v>
      </c>
    </row>
    <row r="2355" spans="1:9">
      <c r="A2355">
        <v>2163615</v>
      </c>
      <c r="B2355" t="s">
        <v>9</v>
      </c>
      <c r="C2355" t="str">
        <f>"08404"</f>
        <v>08404</v>
      </c>
      <c r="D2355" t="str">
        <f>""</f>
        <v/>
      </c>
      <c r="E2355">
        <v>2163619</v>
      </c>
      <c r="F2355" t="s">
        <v>9</v>
      </c>
      <c r="G2355" t="str">
        <f>"08408"</f>
        <v>08408</v>
      </c>
      <c r="H2355" t="str">
        <f>""</f>
        <v/>
      </c>
      <c r="I2355">
        <v>1</v>
      </c>
    </row>
    <row r="2356" spans="1:9">
      <c r="A2356">
        <v>2163622</v>
      </c>
      <c r="B2356" t="s">
        <v>9</v>
      </c>
      <c r="C2356" t="str">
        <f>"08413"</f>
        <v>08413</v>
      </c>
      <c r="D2356" t="str">
        <f>""</f>
        <v/>
      </c>
      <c r="E2356">
        <v>2163616</v>
      </c>
      <c r="F2356" t="s">
        <v>9</v>
      </c>
      <c r="G2356" t="str">
        <f>"08405"</f>
        <v>08405</v>
      </c>
      <c r="H2356" t="str">
        <f>""</f>
        <v/>
      </c>
      <c r="I2356">
        <v>1</v>
      </c>
    </row>
    <row r="2357" spans="1:9">
      <c r="A2357">
        <v>2163622</v>
      </c>
      <c r="B2357" t="s">
        <v>9</v>
      </c>
      <c r="C2357" t="str">
        <f>"08413"</f>
        <v>08413</v>
      </c>
      <c r="D2357" t="str">
        <f>""</f>
        <v/>
      </c>
      <c r="E2357">
        <v>2163617</v>
      </c>
      <c r="F2357" t="s">
        <v>9</v>
      </c>
      <c r="G2357" t="str">
        <f>"08406"</f>
        <v>08406</v>
      </c>
      <c r="H2357" t="str">
        <f>""</f>
        <v/>
      </c>
      <c r="I2357">
        <v>1</v>
      </c>
    </row>
    <row r="2358" spans="1:9">
      <c r="A2358">
        <v>2163622</v>
      </c>
      <c r="B2358" t="s">
        <v>9</v>
      </c>
      <c r="C2358" t="str">
        <f>"08413"</f>
        <v>08413</v>
      </c>
      <c r="D2358" t="str">
        <f>""</f>
        <v/>
      </c>
      <c r="E2358">
        <v>2163618</v>
      </c>
      <c r="F2358" t="s">
        <v>9</v>
      </c>
      <c r="G2358" t="str">
        <f>"08407"</f>
        <v>08407</v>
      </c>
      <c r="H2358" t="str">
        <f>""</f>
        <v/>
      </c>
      <c r="I2358">
        <v>1</v>
      </c>
    </row>
    <row r="2359" spans="1:9">
      <c r="A2359">
        <v>2163622</v>
      </c>
      <c r="B2359" t="s">
        <v>9</v>
      </c>
      <c r="C2359" t="str">
        <f>"08413"</f>
        <v>08413</v>
      </c>
      <c r="D2359" t="str">
        <f>""</f>
        <v/>
      </c>
      <c r="E2359">
        <v>2163619</v>
      </c>
      <c r="F2359" t="s">
        <v>9</v>
      </c>
      <c r="G2359" t="str">
        <f>"08408"</f>
        <v>08408</v>
      </c>
      <c r="H2359" t="str">
        <f>""</f>
        <v/>
      </c>
      <c r="I2359">
        <v>1</v>
      </c>
    </row>
    <row r="2360" spans="1:9">
      <c r="A2360">
        <v>2163622</v>
      </c>
      <c r="B2360" t="s">
        <v>9</v>
      </c>
      <c r="C2360" t="str">
        <f>"08413"</f>
        <v>08413</v>
      </c>
      <c r="D2360" t="str">
        <f>""</f>
        <v/>
      </c>
      <c r="E2360">
        <v>2163623</v>
      </c>
      <c r="F2360" t="s">
        <v>9</v>
      </c>
      <c r="G2360" t="str">
        <f>"08414"</f>
        <v>08414</v>
      </c>
      <c r="H2360" t="str">
        <f>""</f>
        <v/>
      </c>
      <c r="I2360">
        <v>1</v>
      </c>
    </row>
    <row r="2361" spans="1:9">
      <c r="A2361">
        <v>2163627</v>
      </c>
      <c r="B2361" t="s">
        <v>9</v>
      </c>
      <c r="C2361" t="str">
        <f t="shared" ref="C2361:C2374" si="150">"08420"</f>
        <v>08420</v>
      </c>
      <c r="D2361" t="str">
        <f>""</f>
        <v/>
      </c>
      <c r="E2361">
        <v>2159165</v>
      </c>
      <c r="F2361" t="s">
        <v>9</v>
      </c>
      <c r="G2361" t="str">
        <f>"01094"</f>
        <v>01094</v>
      </c>
      <c r="H2361" t="str">
        <f>""</f>
        <v/>
      </c>
      <c r="I2361">
        <v>2</v>
      </c>
    </row>
    <row r="2362" spans="1:9">
      <c r="A2362">
        <v>2163627</v>
      </c>
      <c r="B2362" t="s">
        <v>9</v>
      </c>
      <c r="C2362" t="str">
        <f t="shared" si="150"/>
        <v>08420</v>
      </c>
      <c r="D2362" t="str">
        <f>""</f>
        <v/>
      </c>
      <c r="E2362">
        <v>2160290</v>
      </c>
      <c r="F2362" t="s">
        <v>9</v>
      </c>
      <c r="G2362" t="str">
        <f>"02668"</f>
        <v>02668</v>
      </c>
      <c r="H2362" t="str">
        <f>""</f>
        <v/>
      </c>
      <c r="I2362">
        <v>2</v>
      </c>
    </row>
    <row r="2363" spans="1:9">
      <c r="A2363">
        <v>2163627</v>
      </c>
      <c r="B2363" t="s">
        <v>9</v>
      </c>
      <c r="C2363" t="str">
        <f t="shared" si="150"/>
        <v>08420</v>
      </c>
      <c r="D2363" t="str">
        <f>""</f>
        <v/>
      </c>
      <c r="E2363">
        <v>2163628</v>
      </c>
      <c r="F2363" t="s">
        <v>9</v>
      </c>
      <c r="G2363" t="str">
        <f>"08421"</f>
        <v>08421</v>
      </c>
      <c r="H2363" t="str">
        <f>""</f>
        <v/>
      </c>
      <c r="I2363">
        <v>1</v>
      </c>
    </row>
    <row r="2364" spans="1:9">
      <c r="A2364">
        <v>2163627</v>
      </c>
      <c r="B2364" t="s">
        <v>9</v>
      </c>
      <c r="C2364" t="str">
        <f t="shared" si="150"/>
        <v>08420</v>
      </c>
      <c r="D2364" t="str">
        <f>""</f>
        <v/>
      </c>
      <c r="E2364">
        <v>2163629</v>
      </c>
      <c r="F2364" t="s">
        <v>9</v>
      </c>
      <c r="G2364" t="str">
        <f>"08422"</f>
        <v>08422</v>
      </c>
      <c r="H2364" t="str">
        <f>""</f>
        <v/>
      </c>
      <c r="I2364">
        <v>1</v>
      </c>
    </row>
    <row r="2365" spans="1:9">
      <c r="A2365">
        <v>2163627</v>
      </c>
      <c r="B2365" t="s">
        <v>9</v>
      </c>
      <c r="C2365" t="str">
        <f t="shared" si="150"/>
        <v>08420</v>
      </c>
      <c r="D2365" t="str">
        <f>""</f>
        <v/>
      </c>
      <c r="E2365">
        <v>2163630</v>
      </c>
      <c r="F2365" t="s">
        <v>9</v>
      </c>
      <c r="G2365" t="str">
        <f>"08423"</f>
        <v>08423</v>
      </c>
      <c r="H2365" t="str">
        <f>""</f>
        <v/>
      </c>
      <c r="I2365">
        <v>1</v>
      </c>
    </row>
    <row r="2366" spans="1:9">
      <c r="A2366">
        <v>2163627</v>
      </c>
      <c r="B2366" t="s">
        <v>9</v>
      </c>
      <c r="C2366" t="str">
        <f t="shared" si="150"/>
        <v>08420</v>
      </c>
      <c r="D2366" t="str">
        <f>""</f>
        <v/>
      </c>
      <c r="E2366">
        <v>2163631</v>
      </c>
      <c r="F2366" t="s">
        <v>9</v>
      </c>
      <c r="G2366" t="str">
        <f>"08424"</f>
        <v>08424</v>
      </c>
      <c r="H2366" t="str">
        <f>""</f>
        <v/>
      </c>
      <c r="I2366">
        <v>1</v>
      </c>
    </row>
    <row r="2367" spans="1:9">
      <c r="A2367">
        <v>2163627</v>
      </c>
      <c r="B2367" t="s">
        <v>9</v>
      </c>
      <c r="C2367" t="str">
        <f t="shared" si="150"/>
        <v>08420</v>
      </c>
      <c r="D2367" t="str">
        <f>""</f>
        <v/>
      </c>
      <c r="E2367">
        <v>2163632</v>
      </c>
      <c r="F2367" t="s">
        <v>9</v>
      </c>
      <c r="G2367" t="str">
        <f>"08425"</f>
        <v>08425</v>
      </c>
      <c r="H2367" t="str">
        <f>""</f>
        <v/>
      </c>
      <c r="I2367">
        <v>2</v>
      </c>
    </row>
    <row r="2368" spans="1:9">
      <c r="A2368">
        <v>2163627</v>
      </c>
      <c r="B2368" t="s">
        <v>9</v>
      </c>
      <c r="C2368" t="str">
        <f t="shared" si="150"/>
        <v>08420</v>
      </c>
      <c r="D2368" t="str">
        <f>""</f>
        <v/>
      </c>
      <c r="E2368">
        <v>2163633</v>
      </c>
      <c r="F2368" t="s">
        <v>9</v>
      </c>
      <c r="G2368" t="str">
        <f>"08426"</f>
        <v>08426</v>
      </c>
      <c r="H2368" t="str">
        <f>""</f>
        <v/>
      </c>
      <c r="I2368">
        <v>2</v>
      </c>
    </row>
    <row r="2369" spans="1:9">
      <c r="A2369">
        <v>2163627</v>
      </c>
      <c r="B2369" t="s">
        <v>9</v>
      </c>
      <c r="C2369" t="str">
        <f t="shared" si="150"/>
        <v>08420</v>
      </c>
      <c r="D2369" t="str">
        <f>""</f>
        <v/>
      </c>
      <c r="E2369">
        <v>2167826</v>
      </c>
      <c r="F2369" t="s">
        <v>9</v>
      </c>
      <c r="G2369" t="str">
        <f>"15145"</f>
        <v>15145</v>
      </c>
      <c r="H2369" t="str">
        <f>""</f>
        <v/>
      </c>
      <c r="I2369">
        <v>1</v>
      </c>
    </row>
    <row r="2370" spans="1:9">
      <c r="A2370">
        <v>2163627</v>
      </c>
      <c r="B2370" t="s">
        <v>9</v>
      </c>
      <c r="C2370" t="str">
        <f t="shared" si="150"/>
        <v>08420</v>
      </c>
      <c r="D2370" t="str">
        <f>""</f>
        <v/>
      </c>
      <c r="E2370">
        <v>2167827</v>
      </c>
      <c r="F2370" t="s">
        <v>9</v>
      </c>
      <c r="G2370" t="str">
        <f>"15146"</f>
        <v>15146</v>
      </c>
      <c r="H2370" t="str">
        <f>""</f>
        <v/>
      </c>
      <c r="I2370">
        <v>1</v>
      </c>
    </row>
    <row r="2371" spans="1:9">
      <c r="A2371">
        <v>2163627</v>
      </c>
      <c r="B2371" t="s">
        <v>9</v>
      </c>
      <c r="C2371" t="str">
        <f t="shared" si="150"/>
        <v>08420</v>
      </c>
      <c r="D2371" t="str">
        <f>""</f>
        <v/>
      </c>
      <c r="E2371">
        <v>2167828</v>
      </c>
      <c r="F2371" t="s">
        <v>9</v>
      </c>
      <c r="G2371" t="str">
        <f>"15147"</f>
        <v>15147</v>
      </c>
      <c r="H2371" t="str">
        <f>""</f>
        <v/>
      </c>
      <c r="I2371">
        <v>1</v>
      </c>
    </row>
    <row r="2372" spans="1:9">
      <c r="A2372">
        <v>2163627</v>
      </c>
      <c r="B2372" t="s">
        <v>9</v>
      </c>
      <c r="C2372" t="str">
        <f t="shared" si="150"/>
        <v>08420</v>
      </c>
      <c r="D2372" t="str">
        <f>""</f>
        <v/>
      </c>
      <c r="E2372">
        <v>2167829</v>
      </c>
      <c r="F2372" t="s">
        <v>9</v>
      </c>
      <c r="G2372" t="str">
        <f>"15148"</f>
        <v>15148</v>
      </c>
      <c r="H2372" t="str">
        <f>""</f>
        <v/>
      </c>
      <c r="I2372">
        <v>1</v>
      </c>
    </row>
    <row r="2373" spans="1:9">
      <c r="A2373">
        <v>2163627</v>
      </c>
      <c r="B2373" t="s">
        <v>9</v>
      </c>
      <c r="C2373" t="str">
        <f t="shared" si="150"/>
        <v>08420</v>
      </c>
      <c r="D2373" t="str">
        <f>""</f>
        <v/>
      </c>
      <c r="E2373">
        <v>2167830</v>
      </c>
      <c r="F2373" t="s">
        <v>9</v>
      </c>
      <c r="G2373" t="str">
        <f>"15149"</f>
        <v>15149</v>
      </c>
      <c r="H2373" t="str">
        <f>""</f>
        <v/>
      </c>
      <c r="I2373">
        <v>1</v>
      </c>
    </row>
    <row r="2374" spans="1:9">
      <c r="A2374">
        <v>2163627</v>
      </c>
      <c r="B2374" t="s">
        <v>9</v>
      </c>
      <c r="C2374" t="str">
        <f t="shared" si="150"/>
        <v>08420</v>
      </c>
      <c r="D2374" t="str">
        <f>""</f>
        <v/>
      </c>
      <c r="E2374">
        <v>2167878</v>
      </c>
      <c r="F2374" t="s">
        <v>9</v>
      </c>
      <c r="G2374" t="str">
        <f>"15217"</f>
        <v>15217</v>
      </c>
      <c r="H2374" t="str">
        <f>""</f>
        <v/>
      </c>
      <c r="I2374">
        <v>1</v>
      </c>
    </row>
    <row r="2375" spans="1:9">
      <c r="A2375">
        <v>2163634</v>
      </c>
      <c r="B2375" t="s">
        <v>9</v>
      </c>
      <c r="C2375" t="str">
        <f>"08427"</f>
        <v>08427</v>
      </c>
      <c r="D2375" t="str">
        <f>""</f>
        <v/>
      </c>
      <c r="E2375">
        <v>2162578</v>
      </c>
      <c r="F2375" t="s">
        <v>9</v>
      </c>
      <c r="G2375" t="str">
        <f>"06668"</f>
        <v>06668</v>
      </c>
      <c r="H2375" t="str">
        <f>""</f>
        <v/>
      </c>
      <c r="I2375">
        <v>2</v>
      </c>
    </row>
    <row r="2376" spans="1:9">
      <c r="A2376">
        <v>2163634</v>
      </c>
      <c r="B2376" t="s">
        <v>9</v>
      </c>
      <c r="C2376" t="str">
        <f>"08427"</f>
        <v>08427</v>
      </c>
      <c r="D2376" t="str">
        <f>""</f>
        <v/>
      </c>
      <c r="E2376">
        <v>2162580</v>
      </c>
      <c r="F2376" t="s">
        <v>9</v>
      </c>
      <c r="G2376" t="str">
        <f>"06673"</f>
        <v>06673</v>
      </c>
      <c r="H2376" t="str">
        <f>""</f>
        <v/>
      </c>
      <c r="I2376">
        <v>2</v>
      </c>
    </row>
    <row r="2377" spans="1:9">
      <c r="A2377">
        <v>2163634</v>
      </c>
      <c r="B2377" t="s">
        <v>9</v>
      </c>
      <c r="C2377" t="str">
        <f>"08427"</f>
        <v>08427</v>
      </c>
      <c r="D2377" t="str">
        <f>""</f>
        <v/>
      </c>
      <c r="E2377">
        <v>2163639</v>
      </c>
      <c r="F2377" t="s">
        <v>9</v>
      </c>
      <c r="G2377" t="str">
        <f>"08432"</f>
        <v>08432</v>
      </c>
      <c r="H2377" t="str">
        <f>""</f>
        <v/>
      </c>
      <c r="I2377">
        <v>2</v>
      </c>
    </row>
    <row r="2378" spans="1:9">
      <c r="A2378">
        <v>2163658</v>
      </c>
      <c r="B2378" t="s">
        <v>9</v>
      </c>
      <c r="C2378" t="str">
        <f t="shared" ref="C2378:C2385" si="151">"08460"</f>
        <v>08460</v>
      </c>
      <c r="D2378" t="str">
        <f>""</f>
        <v/>
      </c>
      <c r="E2378">
        <v>2163616</v>
      </c>
      <c r="F2378" t="s">
        <v>9</v>
      </c>
      <c r="G2378" t="str">
        <f>"08405"</f>
        <v>08405</v>
      </c>
      <c r="H2378" t="str">
        <f>""</f>
        <v/>
      </c>
      <c r="I2378">
        <v>1</v>
      </c>
    </row>
    <row r="2379" spans="1:9">
      <c r="A2379">
        <v>2163658</v>
      </c>
      <c r="B2379" t="s">
        <v>9</v>
      </c>
      <c r="C2379" t="str">
        <f t="shared" si="151"/>
        <v>08460</v>
      </c>
      <c r="D2379" t="str">
        <f>""</f>
        <v/>
      </c>
      <c r="E2379">
        <v>2163617</v>
      </c>
      <c r="F2379" t="s">
        <v>9</v>
      </c>
      <c r="G2379" t="str">
        <f>"08406"</f>
        <v>08406</v>
      </c>
      <c r="H2379" t="str">
        <f>""</f>
        <v/>
      </c>
      <c r="I2379">
        <v>1</v>
      </c>
    </row>
    <row r="2380" spans="1:9">
      <c r="A2380">
        <v>2163658</v>
      </c>
      <c r="B2380" t="s">
        <v>9</v>
      </c>
      <c r="C2380" t="str">
        <f t="shared" si="151"/>
        <v>08460</v>
      </c>
      <c r="D2380" t="str">
        <f>""</f>
        <v/>
      </c>
      <c r="E2380">
        <v>2163619</v>
      </c>
      <c r="F2380" t="s">
        <v>9</v>
      </c>
      <c r="G2380" t="str">
        <f>"08408"</f>
        <v>08408</v>
      </c>
      <c r="H2380" t="str">
        <f>""</f>
        <v/>
      </c>
      <c r="I2380">
        <v>1</v>
      </c>
    </row>
    <row r="2381" spans="1:9">
      <c r="A2381">
        <v>2163658</v>
      </c>
      <c r="B2381" t="s">
        <v>9</v>
      </c>
      <c r="C2381" t="str">
        <f t="shared" si="151"/>
        <v>08460</v>
      </c>
      <c r="D2381" t="str">
        <f>""</f>
        <v/>
      </c>
      <c r="E2381">
        <v>2163623</v>
      </c>
      <c r="F2381" t="s">
        <v>9</v>
      </c>
      <c r="G2381" t="str">
        <f>"08414"</f>
        <v>08414</v>
      </c>
      <c r="H2381" t="str">
        <f>""</f>
        <v/>
      </c>
      <c r="I2381">
        <v>1</v>
      </c>
    </row>
    <row r="2382" spans="1:9">
      <c r="A2382">
        <v>2163658</v>
      </c>
      <c r="B2382" t="s">
        <v>9</v>
      </c>
      <c r="C2382" t="str">
        <f t="shared" si="151"/>
        <v>08460</v>
      </c>
      <c r="D2382" t="str">
        <f>""</f>
        <v/>
      </c>
      <c r="E2382">
        <v>2163659</v>
      </c>
      <c r="F2382" t="s">
        <v>9</v>
      </c>
      <c r="G2382" t="str">
        <f>"08461"</f>
        <v>08461</v>
      </c>
      <c r="H2382" t="str">
        <f>""</f>
        <v/>
      </c>
      <c r="I2382">
        <v>1</v>
      </c>
    </row>
    <row r="2383" spans="1:9">
      <c r="A2383">
        <v>2163658</v>
      </c>
      <c r="B2383" t="s">
        <v>9</v>
      </c>
      <c r="C2383" t="str">
        <f t="shared" si="151"/>
        <v>08460</v>
      </c>
      <c r="D2383" t="str">
        <f>""</f>
        <v/>
      </c>
      <c r="E2383">
        <v>2163660</v>
      </c>
      <c r="F2383" t="s">
        <v>9</v>
      </c>
      <c r="G2383" t="str">
        <f>"08462"</f>
        <v>08462</v>
      </c>
      <c r="H2383" t="str">
        <f>""</f>
        <v/>
      </c>
      <c r="I2383">
        <v>1</v>
      </c>
    </row>
    <row r="2384" spans="1:9">
      <c r="A2384">
        <v>2163658</v>
      </c>
      <c r="B2384" t="s">
        <v>9</v>
      </c>
      <c r="C2384" t="str">
        <f t="shared" si="151"/>
        <v>08460</v>
      </c>
      <c r="D2384" t="str">
        <f>""</f>
        <v/>
      </c>
      <c r="E2384">
        <v>2163661</v>
      </c>
      <c r="F2384" t="s">
        <v>9</v>
      </c>
      <c r="G2384" t="str">
        <f>"08463"</f>
        <v>08463</v>
      </c>
      <c r="H2384" t="str">
        <f>""</f>
        <v/>
      </c>
      <c r="I2384">
        <v>1</v>
      </c>
    </row>
    <row r="2385" spans="1:9">
      <c r="A2385">
        <v>2163658</v>
      </c>
      <c r="B2385" t="s">
        <v>9</v>
      </c>
      <c r="C2385" t="str">
        <f t="shared" si="151"/>
        <v>08460</v>
      </c>
      <c r="D2385" t="str">
        <f>""</f>
        <v/>
      </c>
      <c r="E2385">
        <v>2163662</v>
      </c>
      <c r="F2385" t="s">
        <v>9</v>
      </c>
      <c r="G2385" t="str">
        <f>"08464"</f>
        <v>08464</v>
      </c>
      <c r="H2385" t="str">
        <f>""</f>
        <v/>
      </c>
      <c r="I2385">
        <v>1</v>
      </c>
    </row>
    <row r="2386" spans="1:9">
      <c r="A2386">
        <v>2163670</v>
      </c>
      <c r="B2386" t="s">
        <v>9</v>
      </c>
      <c r="C2386" t="str">
        <f t="shared" ref="C2386:C2391" si="152">"08474"</f>
        <v>08474</v>
      </c>
      <c r="D2386" t="str">
        <f>""</f>
        <v/>
      </c>
      <c r="E2386">
        <v>2160248</v>
      </c>
      <c r="F2386" t="s">
        <v>9</v>
      </c>
      <c r="G2386" t="str">
        <f>"02582"</f>
        <v>02582</v>
      </c>
      <c r="H2386" t="str">
        <f>""</f>
        <v/>
      </c>
      <c r="I2386">
        <v>1</v>
      </c>
    </row>
    <row r="2387" spans="1:9">
      <c r="A2387">
        <v>2163670</v>
      </c>
      <c r="B2387" t="s">
        <v>9</v>
      </c>
      <c r="C2387" t="str">
        <f t="shared" si="152"/>
        <v>08474</v>
      </c>
      <c r="D2387" t="str">
        <f>""</f>
        <v/>
      </c>
      <c r="E2387">
        <v>2160787</v>
      </c>
      <c r="F2387" t="s">
        <v>9</v>
      </c>
      <c r="G2387" t="str">
        <f>"03591"</f>
        <v>03591</v>
      </c>
      <c r="H2387" t="str">
        <f>""</f>
        <v/>
      </c>
      <c r="I2387">
        <v>1</v>
      </c>
    </row>
    <row r="2388" spans="1:9">
      <c r="A2388">
        <v>2163670</v>
      </c>
      <c r="B2388" t="s">
        <v>9</v>
      </c>
      <c r="C2388" t="str">
        <f t="shared" si="152"/>
        <v>08474</v>
      </c>
      <c r="D2388" t="str">
        <f>""</f>
        <v/>
      </c>
      <c r="E2388">
        <v>2161539</v>
      </c>
      <c r="F2388" t="s">
        <v>9</v>
      </c>
      <c r="G2388" t="str">
        <f>"04917"</f>
        <v>04917</v>
      </c>
      <c r="H2388" t="str">
        <f>""</f>
        <v/>
      </c>
      <c r="I2388">
        <v>1</v>
      </c>
    </row>
    <row r="2389" spans="1:9">
      <c r="A2389">
        <v>2163670</v>
      </c>
      <c r="B2389" t="s">
        <v>9</v>
      </c>
      <c r="C2389" t="str">
        <f t="shared" si="152"/>
        <v>08474</v>
      </c>
      <c r="D2389" t="str">
        <f>""</f>
        <v/>
      </c>
      <c r="E2389">
        <v>2170727</v>
      </c>
      <c r="F2389" t="s">
        <v>9</v>
      </c>
      <c r="G2389" t="str">
        <f>"19159"</f>
        <v>19159</v>
      </c>
      <c r="H2389" t="str">
        <f>""</f>
        <v/>
      </c>
      <c r="I2389">
        <v>1</v>
      </c>
    </row>
    <row r="2390" spans="1:9">
      <c r="A2390">
        <v>2163670</v>
      </c>
      <c r="B2390" t="s">
        <v>9</v>
      </c>
      <c r="C2390" t="str">
        <f t="shared" si="152"/>
        <v>08474</v>
      </c>
      <c r="D2390" t="str">
        <f>""</f>
        <v/>
      </c>
      <c r="E2390">
        <v>2186881</v>
      </c>
      <c r="F2390" t="s">
        <v>9</v>
      </c>
      <c r="G2390" t="str">
        <f>"38758"</f>
        <v>38758</v>
      </c>
      <c r="H2390" t="str">
        <f>""</f>
        <v/>
      </c>
      <c r="I2390">
        <v>1</v>
      </c>
    </row>
    <row r="2391" spans="1:9">
      <c r="A2391">
        <v>2163670</v>
      </c>
      <c r="B2391" t="s">
        <v>9</v>
      </c>
      <c r="C2391" t="str">
        <f t="shared" si="152"/>
        <v>08474</v>
      </c>
      <c r="D2391" t="str">
        <f>""</f>
        <v/>
      </c>
      <c r="E2391">
        <v>2192995</v>
      </c>
      <c r="F2391" t="s">
        <v>9</v>
      </c>
      <c r="G2391" t="str">
        <f>"45645"</f>
        <v>45645</v>
      </c>
      <c r="H2391" t="str">
        <f>""</f>
        <v/>
      </c>
      <c r="I2391">
        <v>1</v>
      </c>
    </row>
    <row r="2392" spans="1:9">
      <c r="A2392">
        <v>2163671</v>
      </c>
      <c r="B2392" t="s">
        <v>9</v>
      </c>
      <c r="C2392" t="str">
        <f t="shared" ref="C2392:C2399" si="153">"08475"</f>
        <v>08475</v>
      </c>
      <c r="D2392" t="str">
        <f>""</f>
        <v/>
      </c>
      <c r="E2392">
        <v>2159960</v>
      </c>
      <c r="F2392" t="s">
        <v>9</v>
      </c>
      <c r="G2392" t="str">
        <f>"02160"</f>
        <v>02160</v>
      </c>
      <c r="H2392" t="str">
        <f>""</f>
        <v/>
      </c>
      <c r="I2392">
        <v>1</v>
      </c>
    </row>
    <row r="2393" spans="1:9">
      <c r="A2393">
        <v>2163671</v>
      </c>
      <c r="B2393" t="s">
        <v>9</v>
      </c>
      <c r="C2393" t="str">
        <f t="shared" si="153"/>
        <v>08475</v>
      </c>
      <c r="D2393" t="str">
        <f>""</f>
        <v/>
      </c>
      <c r="E2393">
        <v>2160248</v>
      </c>
      <c r="F2393" t="s">
        <v>9</v>
      </c>
      <c r="G2393" t="str">
        <f>"02582"</f>
        <v>02582</v>
      </c>
      <c r="H2393" t="str">
        <f>""</f>
        <v/>
      </c>
      <c r="I2393">
        <v>1</v>
      </c>
    </row>
    <row r="2394" spans="1:9">
      <c r="A2394">
        <v>2163671</v>
      </c>
      <c r="B2394" t="s">
        <v>9</v>
      </c>
      <c r="C2394" t="str">
        <f t="shared" si="153"/>
        <v>08475</v>
      </c>
      <c r="D2394" t="str">
        <f>""</f>
        <v/>
      </c>
      <c r="E2394">
        <v>2160550</v>
      </c>
      <c r="F2394" t="s">
        <v>9</v>
      </c>
      <c r="G2394" t="str">
        <f>"03185"</f>
        <v>03185</v>
      </c>
      <c r="H2394" t="str">
        <f>""</f>
        <v/>
      </c>
      <c r="I2394">
        <v>1</v>
      </c>
    </row>
    <row r="2395" spans="1:9">
      <c r="A2395">
        <v>2163671</v>
      </c>
      <c r="B2395" t="s">
        <v>9</v>
      </c>
      <c r="C2395" t="str">
        <f t="shared" si="153"/>
        <v>08475</v>
      </c>
      <c r="D2395" t="str">
        <f>""</f>
        <v/>
      </c>
      <c r="E2395">
        <v>2160674</v>
      </c>
      <c r="F2395" t="s">
        <v>9</v>
      </c>
      <c r="G2395" t="str">
        <f>"03384"</f>
        <v>03384</v>
      </c>
      <c r="H2395" t="str">
        <f>""</f>
        <v/>
      </c>
      <c r="I2395">
        <v>1</v>
      </c>
    </row>
    <row r="2396" spans="1:9">
      <c r="A2396">
        <v>2163671</v>
      </c>
      <c r="B2396" t="s">
        <v>9</v>
      </c>
      <c r="C2396" t="str">
        <f t="shared" si="153"/>
        <v>08475</v>
      </c>
      <c r="D2396" t="str">
        <f>""</f>
        <v/>
      </c>
      <c r="E2396">
        <v>2160675</v>
      </c>
      <c r="F2396" t="s">
        <v>9</v>
      </c>
      <c r="G2396" t="str">
        <f>"03385"</f>
        <v>03385</v>
      </c>
      <c r="H2396" t="str">
        <f>""</f>
        <v/>
      </c>
      <c r="I2396">
        <v>1</v>
      </c>
    </row>
    <row r="2397" spans="1:9">
      <c r="A2397">
        <v>2163671</v>
      </c>
      <c r="B2397" t="s">
        <v>9</v>
      </c>
      <c r="C2397" t="str">
        <f t="shared" si="153"/>
        <v>08475</v>
      </c>
      <c r="D2397" t="str">
        <f>""</f>
        <v/>
      </c>
      <c r="E2397">
        <v>2162937</v>
      </c>
      <c r="F2397" t="s">
        <v>9</v>
      </c>
      <c r="G2397" t="str">
        <f>"07254"</f>
        <v>07254</v>
      </c>
      <c r="H2397" t="str">
        <f>""</f>
        <v/>
      </c>
      <c r="I2397">
        <v>1</v>
      </c>
    </row>
    <row r="2398" spans="1:9">
      <c r="A2398">
        <v>2163671</v>
      </c>
      <c r="B2398" t="s">
        <v>9</v>
      </c>
      <c r="C2398" t="str">
        <f t="shared" si="153"/>
        <v>08475</v>
      </c>
      <c r="D2398" t="str">
        <f>""</f>
        <v/>
      </c>
      <c r="E2398">
        <v>2186880</v>
      </c>
      <c r="F2398" t="s">
        <v>9</v>
      </c>
      <c r="G2398" t="str">
        <f>"38757"</f>
        <v>38757</v>
      </c>
      <c r="H2398" t="str">
        <f>""</f>
        <v/>
      </c>
      <c r="I2398">
        <v>1</v>
      </c>
    </row>
    <row r="2399" spans="1:9">
      <c r="A2399">
        <v>2163671</v>
      </c>
      <c r="B2399" t="s">
        <v>9</v>
      </c>
      <c r="C2399" t="str">
        <f t="shared" si="153"/>
        <v>08475</v>
      </c>
      <c r="D2399" t="str">
        <f>""</f>
        <v/>
      </c>
      <c r="E2399">
        <v>2192993</v>
      </c>
      <c r="F2399" t="s">
        <v>9</v>
      </c>
      <c r="G2399" t="str">
        <f>"45643"</f>
        <v>45643</v>
      </c>
      <c r="H2399" t="str">
        <f>""</f>
        <v/>
      </c>
      <c r="I2399">
        <v>1</v>
      </c>
    </row>
    <row r="2400" spans="1:9">
      <c r="A2400">
        <v>2163675</v>
      </c>
      <c r="B2400" t="s">
        <v>9</v>
      </c>
      <c r="C2400" t="str">
        <f t="shared" ref="C2400:C2405" si="154">"08479"</f>
        <v>08479</v>
      </c>
      <c r="D2400" t="str">
        <f>""</f>
        <v/>
      </c>
      <c r="E2400">
        <v>2160259</v>
      </c>
      <c r="F2400" t="s">
        <v>9</v>
      </c>
      <c r="G2400" t="str">
        <f>"02596"</f>
        <v>02596</v>
      </c>
      <c r="H2400" t="str">
        <f>""</f>
        <v/>
      </c>
      <c r="I2400">
        <v>1</v>
      </c>
    </row>
    <row r="2401" spans="1:9">
      <c r="A2401">
        <v>2163675</v>
      </c>
      <c r="B2401" t="s">
        <v>9</v>
      </c>
      <c r="C2401" t="str">
        <f t="shared" si="154"/>
        <v>08479</v>
      </c>
      <c r="D2401" t="str">
        <f>""</f>
        <v/>
      </c>
      <c r="E2401">
        <v>2160260</v>
      </c>
      <c r="F2401" t="s">
        <v>9</v>
      </c>
      <c r="G2401" t="str">
        <f>"02597"</f>
        <v>02597</v>
      </c>
      <c r="H2401" t="str">
        <f>""</f>
        <v/>
      </c>
      <c r="I2401">
        <v>1</v>
      </c>
    </row>
    <row r="2402" spans="1:9">
      <c r="A2402">
        <v>2163675</v>
      </c>
      <c r="B2402" t="s">
        <v>9</v>
      </c>
      <c r="C2402" t="str">
        <f t="shared" si="154"/>
        <v>08479</v>
      </c>
      <c r="D2402" t="str">
        <f>""</f>
        <v/>
      </c>
      <c r="E2402">
        <v>2163492</v>
      </c>
      <c r="F2402" t="s">
        <v>9</v>
      </c>
      <c r="G2402" t="str">
        <f>"08206"</f>
        <v>08206</v>
      </c>
      <c r="H2402" t="str">
        <f>""</f>
        <v/>
      </c>
      <c r="I2402">
        <v>6</v>
      </c>
    </row>
    <row r="2403" spans="1:9">
      <c r="A2403">
        <v>2163675</v>
      </c>
      <c r="B2403" t="s">
        <v>9</v>
      </c>
      <c r="C2403" t="str">
        <f t="shared" si="154"/>
        <v>08479</v>
      </c>
      <c r="D2403" t="str">
        <f>""</f>
        <v/>
      </c>
      <c r="E2403">
        <v>2163617</v>
      </c>
      <c r="F2403" t="s">
        <v>9</v>
      </c>
      <c r="G2403" t="str">
        <f>"08406"</f>
        <v>08406</v>
      </c>
      <c r="H2403" t="str">
        <f>""</f>
        <v/>
      </c>
      <c r="I2403">
        <v>1</v>
      </c>
    </row>
    <row r="2404" spans="1:9">
      <c r="A2404">
        <v>2163675</v>
      </c>
      <c r="B2404" t="s">
        <v>9</v>
      </c>
      <c r="C2404" t="str">
        <f t="shared" si="154"/>
        <v>08479</v>
      </c>
      <c r="D2404" t="str">
        <f>""</f>
        <v/>
      </c>
      <c r="E2404">
        <v>2163619</v>
      </c>
      <c r="F2404" t="s">
        <v>9</v>
      </c>
      <c r="G2404" t="str">
        <f>"08408"</f>
        <v>08408</v>
      </c>
      <c r="H2404" t="str">
        <f>""</f>
        <v/>
      </c>
      <c r="I2404">
        <v>1</v>
      </c>
    </row>
    <row r="2405" spans="1:9">
      <c r="A2405">
        <v>2163675</v>
      </c>
      <c r="B2405" t="s">
        <v>9</v>
      </c>
      <c r="C2405" t="str">
        <f t="shared" si="154"/>
        <v>08479</v>
      </c>
      <c r="D2405" t="str">
        <f>""</f>
        <v/>
      </c>
      <c r="E2405">
        <v>2163674</v>
      </c>
      <c r="F2405" t="s">
        <v>9</v>
      </c>
      <c r="G2405" t="str">
        <f>"08478"</f>
        <v>08478</v>
      </c>
      <c r="H2405" t="str">
        <f>""</f>
        <v/>
      </c>
      <c r="I2405">
        <v>1</v>
      </c>
    </row>
    <row r="2406" spans="1:9">
      <c r="A2406">
        <v>2163676</v>
      </c>
      <c r="B2406" t="s">
        <v>9</v>
      </c>
      <c r="C2406" t="str">
        <f t="shared" ref="C2406:C2413" si="155">"08481"</f>
        <v>08481</v>
      </c>
      <c r="D2406" t="str">
        <f>""</f>
        <v/>
      </c>
      <c r="E2406">
        <v>2160080</v>
      </c>
      <c r="F2406" t="s">
        <v>9</v>
      </c>
      <c r="G2406" t="str">
        <f>"02346"</f>
        <v>02346</v>
      </c>
      <c r="H2406" t="str">
        <f>""</f>
        <v/>
      </c>
      <c r="I2406">
        <v>1</v>
      </c>
    </row>
    <row r="2407" spans="1:9">
      <c r="A2407">
        <v>2163676</v>
      </c>
      <c r="B2407" t="s">
        <v>9</v>
      </c>
      <c r="C2407" t="str">
        <f t="shared" si="155"/>
        <v>08481</v>
      </c>
      <c r="D2407" t="str">
        <f>""</f>
        <v/>
      </c>
      <c r="E2407">
        <v>2160255</v>
      </c>
      <c r="F2407" t="s">
        <v>9</v>
      </c>
      <c r="G2407" t="str">
        <f>"02592"</f>
        <v>02592</v>
      </c>
      <c r="H2407" t="str">
        <f>""</f>
        <v/>
      </c>
      <c r="I2407">
        <v>6</v>
      </c>
    </row>
    <row r="2408" spans="1:9">
      <c r="A2408">
        <v>2163676</v>
      </c>
      <c r="B2408" t="s">
        <v>9</v>
      </c>
      <c r="C2408" t="str">
        <f t="shared" si="155"/>
        <v>08481</v>
      </c>
      <c r="D2408" t="str">
        <f>""</f>
        <v/>
      </c>
      <c r="E2408">
        <v>2160256</v>
      </c>
      <c r="F2408" t="s">
        <v>9</v>
      </c>
      <c r="G2408" t="str">
        <f>"02593"</f>
        <v>02593</v>
      </c>
      <c r="H2408" t="str">
        <f>""</f>
        <v/>
      </c>
      <c r="I2408">
        <v>2</v>
      </c>
    </row>
    <row r="2409" spans="1:9">
      <c r="A2409">
        <v>2163676</v>
      </c>
      <c r="B2409" t="s">
        <v>9</v>
      </c>
      <c r="C2409" t="str">
        <f t="shared" si="155"/>
        <v>08481</v>
      </c>
      <c r="D2409" t="str">
        <f>""</f>
        <v/>
      </c>
      <c r="E2409">
        <v>2160259</v>
      </c>
      <c r="F2409" t="s">
        <v>9</v>
      </c>
      <c r="G2409" t="str">
        <f>"02596"</f>
        <v>02596</v>
      </c>
      <c r="H2409" t="str">
        <f>""</f>
        <v/>
      </c>
      <c r="I2409">
        <v>1</v>
      </c>
    </row>
    <row r="2410" spans="1:9">
      <c r="A2410">
        <v>2163676</v>
      </c>
      <c r="B2410" t="s">
        <v>9</v>
      </c>
      <c r="C2410" t="str">
        <f t="shared" si="155"/>
        <v>08481</v>
      </c>
      <c r="D2410" t="str">
        <f>""</f>
        <v/>
      </c>
      <c r="E2410">
        <v>2160260</v>
      </c>
      <c r="F2410" t="s">
        <v>9</v>
      </c>
      <c r="G2410" t="str">
        <f>"02597"</f>
        <v>02597</v>
      </c>
      <c r="H2410" t="str">
        <f>""</f>
        <v/>
      </c>
      <c r="I2410">
        <v>1</v>
      </c>
    </row>
    <row r="2411" spans="1:9">
      <c r="A2411">
        <v>2163676</v>
      </c>
      <c r="B2411" t="s">
        <v>9</v>
      </c>
      <c r="C2411" t="str">
        <f t="shared" si="155"/>
        <v>08481</v>
      </c>
      <c r="D2411" t="str">
        <f>""</f>
        <v/>
      </c>
      <c r="E2411">
        <v>2163617</v>
      </c>
      <c r="F2411" t="s">
        <v>9</v>
      </c>
      <c r="G2411" t="str">
        <f>"08406"</f>
        <v>08406</v>
      </c>
      <c r="H2411" t="str">
        <f>""</f>
        <v/>
      </c>
      <c r="I2411">
        <v>1</v>
      </c>
    </row>
    <row r="2412" spans="1:9">
      <c r="A2412">
        <v>2163676</v>
      </c>
      <c r="B2412" t="s">
        <v>9</v>
      </c>
      <c r="C2412" t="str">
        <f t="shared" si="155"/>
        <v>08481</v>
      </c>
      <c r="D2412" t="str">
        <f>""</f>
        <v/>
      </c>
      <c r="E2412">
        <v>2163619</v>
      </c>
      <c r="F2412" t="s">
        <v>9</v>
      </c>
      <c r="G2412" t="str">
        <f>"08408"</f>
        <v>08408</v>
      </c>
      <c r="H2412" t="str">
        <f>""</f>
        <v/>
      </c>
      <c r="I2412">
        <v>1</v>
      </c>
    </row>
    <row r="2413" spans="1:9">
      <c r="A2413">
        <v>2163676</v>
      </c>
      <c r="B2413" t="s">
        <v>9</v>
      </c>
      <c r="C2413" t="str">
        <f t="shared" si="155"/>
        <v>08481</v>
      </c>
      <c r="D2413" t="str">
        <f>""</f>
        <v/>
      </c>
      <c r="E2413">
        <v>2163674</v>
      </c>
      <c r="F2413" t="s">
        <v>9</v>
      </c>
      <c r="G2413" t="str">
        <f>"08478"</f>
        <v>08478</v>
      </c>
      <c r="H2413" t="str">
        <f>""</f>
        <v/>
      </c>
      <c r="I2413">
        <v>1</v>
      </c>
    </row>
    <row r="2414" spans="1:9">
      <c r="A2414">
        <v>2163679</v>
      </c>
      <c r="B2414" t="s">
        <v>9</v>
      </c>
      <c r="C2414" t="str">
        <f>"08486"</f>
        <v>08486</v>
      </c>
      <c r="D2414" t="str">
        <f>""</f>
        <v/>
      </c>
      <c r="E2414">
        <v>2161647</v>
      </c>
      <c r="F2414" t="s">
        <v>9</v>
      </c>
      <c r="G2414" t="str">
        <f>"05072"</f>
        <v>05072</v>
      </c>
      <c r="H2414" t="str">
        <f>""</f>
        <v/>
      </c>
      <c r="I2414">
        <v>1</v>
      </c>
    </row>
    <row r="2415" spans="1:9">
      <c r="A2415">
        <v>2163679</v>
      </c>
      <c r="B2415" t="s">
        <v>9</v>
      </c>
      <c r="C2415" t="str">
        <f>"08486"</f>
        <v>08486</v>
      </c>
      <c r="D2415" t="str">
        <f>""</f>
        <v/>
      </c>
      <c r="E2415">
        <v>2163685</v>
      </c>
      <c r="F2415" t="s">
        <v>9</v>
      </c>
      <c r="G2415" t="str">
        <f>"08495"</f>
        <v>08495</v>
      </c>
      <c r="H2415" t="str">
        <f>""</f>
        <v/>
      </c>
      <c r="I2415">
        <v>1</v>
      </c>
    </row>
    <row r="2416" spans="1:9">
      <c r="A2416">
        <v>2163679</v>
      </c>
      <c r="B2416" t="s">
        <v>9</v>
      </c>
      <c r="C2416" t="str">
        <f>"08486"</f>
        <v>08486</v>
      </c>
      <c r="D2416" t="str">
        <f>""</f>
        <v/>
      </c>
      <c r="E2416">
        <v>2163686</v>
      </c>
      <c r="F2416" t="s">
        <v>9</v>
      </c>
      <c r="G2416" t="str">
        <f>"08496"</f>
        <v>08496</v>
      </c>
      <c r="H2416" t="str">
        <f>""</f>
        <v/>
      </c>
      <c r="I2416">
        <v>1</v>
      </c>
    </row>
    <row r="2417" spans="1:9">
      <c r="A2417">
        <v>2163682</v>
      </c>
      <c r="B2417" t="s">
        <v>9</v>
      </c>
      <c r="C2417" t="str">
        <f t="shared" ref="C2417:C2423" si="156">"08489"</f>
        <v>08489</v>
      </c>
      <c r="D2417" t="str">
        <f>""</f>
        <v/>
      </c>
      <c r="E2417">
        <v>2163372</v>
      </c>
      <c r="F2417" t="s">
        <v>9</v>
      </c>
      <c r="G2417" t="str">
        <f>"08006"</f>
        <v>08006</v>
      </c>
      <c r="H2417" t="str">
        <f>""</f>
        <v/>
      </c>
      <c r="I2417">
        <v>1</v>
      </c>
    </row>
    <row r="2418" spans="1:9">
      <c r="A2418">
        <v>2163682</v>
      </c>
      <c r="B2418" t="s">
        <v>9</v>
      </c>
      <c r="C2418" t="str">
        <f t="shared" si="156"/>
        <v>08489</v>
      </c>
      <c r="D2418" t="str">
        <f>""</f>
        <v/>
      </c>
      <c r="E2418">
        <v>2163373</v>
      </c>
      <c r="F2418" t="s">
        <v>9</v>
      </c>
      <c r="G2418" t="str">
        <f>"08007"</f>
        <v>08007</v>
      </c>
      <c r="H2418" t="str">
        <f>""</f>
        <v/>
      </c>
      <c r="I2418">
        <v>1</v>
      </c>
    </row>
    <row r="2419" spans="1:9">
      <c r="A2419">
        <v>2163682</v>
      </c>
      <c r="B2419" t="s">
        <v>9</v>
      </c>
      <c r="C2419" t="str">
        <f t="shared" si="156"/>
        <v>08489</v>
      </c>
      <c r="D2419" t="str">
        <f>""</f>
        <v/>
      </c>
      <c r="E2419">
        <v>2163374</v>
      </c>
      <c r="F2419" t="s">
        <v>9</v>
      </c>
      <c r="G2419" t="str">
        <f>"08008"</f>
        <v>08008</v>
      </c>
      <c r="H2419" t="str">
        <f>""</f>
        <v/>
      </c>
      <c r="I2419">
        <v>1</v>
      </c>
    </row>
    <row r="2420" spans="1:9">
      <c r="A2420">
        <v>2163682</v>
      </c>
      <c r="B2420" t="s">
        <v>9</v>
      </c>
      <c r="C2420" t="str">
        <f t="shared" si="156"/>
        <v>08489</v>
      </c>
      <c r="D2420" t="str">
        <f>""</f>
        <v/>
      </c>
      <c r="E2420">
        <v>2163375</v>
      </c>
      <c r="F2420" t="s">
        <v>9</v>
      </c>
      <c r="G2420" t="str">
        <f>"08009"</f>
        <v>08009</v>
      </c>
      <c r="H2420" t="str">
        <f>""</f>
        <v/>
      </c>
      <c r="I2420">
        <v>1</v>
      </c>
    </row>
    <row r="2421" spans="1:9">
      <c r="A2421">
        <v>2163682</v>
      </c>
      <c r="B2421" t="s">
        <v>9</v>
      </c>
      <c r="C2421" t="str">
        <f t="shared" si="156"/>
        <v>08489</v>
      </c>
      <c r="D2421" t="str">
        <f>""</f>
        <v/>
      </c>
      <c r="E2421">
        <v>2163376</v>
      </c>
      <c r="F2421" t="s">
        <v>9</v>
      </c>
      <c r="G2421" t="str">
        <f>"08010"</f>
        <v>08010</v>
      </c>
      <c r="H2421" t="str">
        <f>""</f>
        <v/>
      </c>
      <c r="I2421">
        <v>1</v>
      </c>
    </row>
    <row r="2422" spans="1:9">
      <c r="A2422">
        <v>2163682</v>
      </c>
      <c r="B2422" t="s">
        <v>9</v>
      </c>
      <c r="C2422" t="str">
        <f t="shared" si="156"/>
        <v>08489</v>
      </c>
      <c r="D2422" t="str">
        <f>""</f>
        <v/>
      </c>
      <c r="E2422">
        <v>2163377</v>
      </c>
      <c r="F2422" t="s">
        <v>9</v>
      </c>
      <c r="G2422" t="str">
        <f>"08011"</f>
        <v>08011</v>
      </c>
      <c r="H2422" t="str">
        <f>""</f>
        <v/>
      </c>
      <c r="I2422">
        <v>1</v>
      </c>
    </row>
    <row r="2423" spans="1:9">
      <c r="A2423">
        <v>2163682</v>
      </c>
      <c r="B2423" t="s">
        <v>9</v>
      </c>
      <c r="C2423" t="str">
        <f t="shared" si="156"/>
        <v>08489</v>
      </c>
      <c r="D2423" t="str">
        <f>""</f>
        <v/>
      </c>
      <c r="E2423">
        <v>2163681</v>
      </c>
      <c r="F2423" t="s">
        <v>9</v>
      </c>
      <c r="G2423" t="str">
        <f>"08488"</f>
        <v>08488</v>
      </c>
      <c r="H2423" t="str">
        <f>""</f>
        <v/>
      </c>
      <c r="I2423">
        <v>1</v>
      </c>
    </row>
    <row r="2424" spans="1:9">
      <c r="A2424">
        <v>2163687</v>
      </c>
      <c r="B2424" t="s">
        <v>9</v>
      </c>
      <c r="C2424" t="str">
        <f>"08497"</f>
        <v>08497</v>
      </c>
      <c r="D2424" t="str">
        <f>""</f>
        <v/>
      </c>
      <c r="E2424">
        <v>2160211</v>
      </c>
      <c r="F2424" t="s">
        <v>9</v>
      </c>
      <c r="G2424" t="str">
        <f>"02536"</f>
        <v>02536</v>
      </c>
      <c r="H2424" t="str">
        <f>""</f>
        <v/>
      </c>
      <c r="I2424">
        <v>1</v>
      </c>
    </row>
    <row r="2425" spans="1:9">
      <c r="A2425">
        <v>2163687</v>
      </c>
      <c r="B2425" t="s">
        <v>9</v>
      </c>
      <c r="C2425" t="str">
        <f>"08497"</f>
        <v>08497</v>
      </c>
      <c r="D2425" t="str">
        <f>""</f>
        <v/>
      </c>
      <c r="E2425">
        <v>2160248</v>
      </c>
      <c r="F2425" t="s">
        <v>9</v>
      </c>
      <c r="G2425" t="str">
        <f>"02582"</f>
        <v>02582</v>
      </c>
      <c r="H2425" t="str">
        <f>""</f>
        <v/>
      </c>
      <c r="I2425">
        <v>1</v>
      </c>
    </row>
    <row r="2426" spans="1:9">
      <c r="A2426">
        <v>2163687</v>
      </c>
      <c r="B2426" t="s">
        <v>9</v>
      </c>
      <c r="C2426" t="str">
        <f>"08497"</f>
        <v>08497</v>
      </c>
      <c r="D2426" t="str">
        <f>""</f>
        <v/>
      </c>
      <c r="E2426">
        <v>2160652</v>
      </c>
      <c r="F2426" t="s">
        <v>9</v>
      </c>
      <c r="G2426" t="str">
        <f>"03346"</f>
        <v>03346</v>
      </c>
      <c r="H2426" t="str">
        <f>""</f>
        <v/>
      </c>
      <c r="I2426">
        <v>1</v>
      </c>
    </row>
    <row r="2427" spans="1:9">
      <c r="A2427">
        <v>2163687</v>
      </c>
      <c r="B2427" t="s">
        <v>9</v>
      </c>
      <c r="C2427" t="str">
        <f>"08497"</f>
        <v>08497</v>
      </c>
      <c r="D2427" t="str">
        <f>""</f>
        <v/>
      </c>
      <c r="E2427">
        <v>2163689</v>
      </c>
      <c r="F2427" t="s">
        <v>9</v>
      </c>
      <c r="G2427" t="str">
        <f>"08500"</f>
        <v>08500</v>
      </c>
      <c r="H2427" t="str">
        <f>""</f>
        <v/>
      </c>
      <c r="I2427">
        <v>1</v>
      </c>
    </row>
    <row r="2428" spans="1:9">
      <c r="A2428">
        <v>2163688</v>
      </c>
      <c r="B2428" t="s">
        <v>9</v>
      </c>
      <c r="C2428" t="str">
        <f>"08498"</f>
        <v>08498</v>
      </c>
      <c r="D2428" t="str">
        <f>""</f>
        <v/>
      </c>
      <c r="E2428">
        <v>2160212</v>
      </c>
      <c r="F2428" t="s">
        <v>9</v>
      </c>
      <c r="G2428" t="str">
        <f>"02537"</f>
        <v>02537</v>
      </c>
      <c r="H2428" t="str">
        <f>""</f>
        <v/>
      </c>
      <c r="I2428">
        <v>1</v>
      </c>
    </row>
    <row r="2429" spans="1:9">
      <c r="A2429">
        <v>2163688</v>
      </c>
      <c r="B2429" t="s">
        <v>9</v>
      </c>
      <c r="C2429" t="str">
        <f>"08498"</f>
        <v>08498</v>
      </c>
      <c r="D2429" t="str">
        <f>""</f>
        <v/>
      </c>
      <c r="E2429">
        <v>2160248</v>
      </c>
      <c r="F2429" t="s">
        <v>9</v>
      </c>
      <c r="G2429" t="str">
        <f>"02582"</f>
        <v>02582</v>
      </c>
      <c r="H2429" t="str">
        <f>""</f>
        <v/>
      </c>
      <c r="I2429">
        <v>1</v>
      </c>
    </row>
    <row r="2430" spans="1:9">
      <c r="A2430">
        <v>2163688</v>
      </c>
      <c r="B2430" t="s">
        <v>9</v>
      </c>
      <c r="C2430" t="str">
        <f>"08498"</f>
        <v>08498</v>
      </c>
      <c r="D2430" t="str">
        <f>""</f>
        <v/>
      </c>
      <c r="E2430">
        <v>2163689</v>
      </c>
      <c r="F2430" t="s">
        <v>9</v>
      </c>
      <c r="G2430" t="str">
        <f>"08500"</f>
        <v>08500</v>
      </c>
      <c r="H2430" t="str">
        <f>""</f>
        <v/>
      </c>
      <c r="I2430">
        <v>1</v>
      </c>
    </row>
    <row r="2431" spans="1:9">
      <c r="A2431">
        <v>2163688</v>
      </c>
      <c r="B2431" t="s">
        <v>9</v>
      </c>
      <c r="C2431" t="str">
        <f>"08498"</f>
        <v>08498</v>
      </c>
      <c r="D2431" t="str">
        <f>""</f>
        <v/>
      </c>
      <c r="E2431">
        <v>2186886</v>
      </c>
      <c r="F2431" t="s">
        <v>9</v>
      </c>
      <c r="G2431" t="str">
        <f>"38763"</f>
        <v>38763</v>
      </c>
      <c r="H2431" t="str">
        <f>""</f>
        <v/>
      </c>
      <c r="I2431">
        <v>1</v>
      </c>
    </row>
    <row r="2432" spans="1:9">
      <c r="A2432">
        <v>2163698</v>
      </c>
      <c r="B2432" t="s">
        <v>9</v>
      </c>
      <c r="C2432" t="str">
        <f t="shared" ref="C2432:C2443" si="157">"08511"</f>
        <v>08511</v>
      </c>
      <c r="D2432" t="str">
        <f>""</f>
        <v/>
      </c>
      <c r="E2432">
        <v>2159480</v>
      </c>
      <c r="F2432" t="s">
        <v>9</v>
      </c>
      <c r="G2432" t="str">
        <f>"01500"</f>
        <v>01500</v>
      </c>
      <c r="H2432" t="str">
        <f>""</f>
        <v/>
      </c>
      <c r="I2432">
        <v>1</v>
      </c>
    </row>
    <row r="2433" spans="1:9">
      <c r="A2433">
        <v>2163698</v>
      </c>
      <c r="B2433" t="s">
        <v>9</v>
      </c>
      <c r="C2433" t="str">
        <f t="shared" si="157"/>
        <v>08511</v>
      </c>
      <c r="D2433" t="str">
        <f>""</f>
        <v/>
      </c>
      <c r="E2433">
        <v>2160242</v>
      </c>
      <c r="F2433" t="s">
        <v>9</v>
      </c>
      <c r="G2433" t="str">
        <f>"02574"</f>
        <v>02574</v>
      </c>
      <c r="H2433" t="str">
        <f>""</f>
        <v/>
      </c>
      <c r="I2433">
        <v>1</v>
      </c>
    </row>
    <row r="2434" spans="1:9">
      <c r="A2434">
        <v>2163698</v>
      </c>
      <c r="B2434" t="s">
        <v>9</v>
      </c>
      <c r="C2434" t="str">
        <f t="shared" si="157"/>
        <v>08511</v>
      </c>
      <c r="D2434" t="str">
        <f>""</f>
        <v/>
      </c>
      <c r="E2434">
        <v>2161203</v>
      </c>
      <c r="F2434" t="s">
        <v>9</v>
      </c>
      <c r="G2434" t="str">
        <f>"04325"</f>
        <v>04325</v>
      </c>
      <c r="H2434" t="str">
        <f>""</f>
        <v/>
      </c>
      <c r="I2434">
        <v>1</v>
      </c>
    </row>
    <row r="2435" spans="1:9">
      <c r="A2435">
        <v>2163698</v>
      </c>
      <c r="B2435" t="s">
        <v>9</v>
      </c>
      <c r="C2435" t="str">
        <f t="shared" si="157"/>
        <v>08511</v>
      </c>
      <c r="D2435" t="str">
        <f>""</f>
        <v/>
      </c>
      <c r="E2435">
        <v>2161204</v>
      </c>
      <c r="F2435" t="s">
        <v>9</v>
      </c>
      <c r="G2435" t="str">
        <f>"04326"</f>
        <v>04326</v>
      </c>
      <c r="H2435" t="str">
        <f>""</f>
        <v/>
      </c>
      <c r="I2435">
        <v>1</v>
      </c>
    </row>
    <row r="2436" spans="1:9">
      <c r="A2436">
        <v>2163698</v>
      </c>
      <c r="B2436" t="s">
        <v>9</v>
      </c>
      <c r="C2436" t="str">
        <f t="shared" si="157"/>
        <v>08511</v>
      </c>
      <c r="D2436" t="str">
        <f>""</f>
        <v/>
      </c>
      <c r="E2436">
        <v>2161205</v>
      </c>
      <c r="F2436" t="s">
        <v>9</v>
      </c>
      <c r="G2436" t="str">
        <f>"04327"</f>
        <v>04327</v>
      </c>
      <c r="H2436" t="str">
        <f>""</f>
        <v/>
      </c>
      <c r="I2436">
        <v>2</v>
      </c>
    </row>
    <row r="2437" spans="1:9">
      <c r="A2437">
        <v>2163698</v>
      </c>
      <c r="B2437" t="s">
        <v>9</v>
      </c>
      <c r="C2437" t="str">
        <f t="shared" si="157"/>
        <v>08511</v>
      </c>
      <c r="D2437" t="str">
        <f>""</f>
        <v/>
      </c>
      <c r="E2437">
        <v>2161206</v>
      </c>
      <c r="F2437" t="s">
        <v>9</v>
      </c>
      <c r="G2437" t="str">
        <f>"04328"</f>
        <v>04328</v>
      </c>
      <c r="H2437" t="str">
        <f>""</f>
        <v/>
      </c>
      <c r="I2437">
        <v>2</v>
      </c>
    </row>
    <row r="2438" spans="1:9">
      <c r="A2438">
        <v>2163698</v>
      </c>
      <c r="B2438" t="s">
        <v>9</v>
      </c>
      <c r="C2438" t="str">
        <f t="shared" si="157"/>
        <v>08511</v>
      </c>
      <c r="D2438" t="str">
        <f>""</f>
        <v/>
      </c>
      <c r="E2438">
        <v>2163115</v>
      </c>
      <c r="F2438" t="s">
        <v>9</v>
      </c>
      <c r="G2438" t="str">
        <f>"07583"</f>
        <v>07583</v>
      </c>
      <c r="H2438" t="str">
        <f>""</f>
        <v/>
      </c>
      <c r="I2438">
        <v>1</v>
      </c>
    </row>
    <row r="2439" spans="1:9">
      <c r="A2439">
        <v>2163698</v>
      </c>
      <c r="B2439" t="s">
        <v>9</v>
      </c>
      <c r="C2439" t="str">
        <f t="shared" si="157"/>
        <v>08511</v>
      </c>
      <c r="D2439" t="str">
        <f>""</f>
        <v/>
      </c>
      <c r="E2439">
        <v>2163699</v>
      </c>
      <c r="F2439" t="s">
        <v>9</v>
      </c>
      <c r="G2439" t="str">
        <f>"08512"</f>
        <v>08512</v>
      </c>
      <c r="H2439" t="str">
        <f>""</f>
        <v/>
      </c>
      <c r="I2439">
        <v>1</v>
      </c>
    </row>
    <row r="2440" spans="1:9">
      <c r="A2440">
        <v>2163698</v>
      </c>
      <c r="B2440" t="s">
        <v>9</v>
      </c>
      <c r="C2440" t="str">
        <f t="shared" si="157"/>
        <v>08511</v>
      </c>
      <c r="D2440" t="str">
        <f>""</f>
        <v/>
      </c>
      <c r="E2440">
        <v>2163700</v>
      </c>
      <c r="F2440" t="s">
        <v>9</v>
      </c>
      <c r="G2440" t="str">
        <f>"08513"</f>
        <v>08513</v>
      </c>
      <c r="H2440" t="str">
        <f>""</f>
        <v/>
      </c>
      <c r="I2440">
        <v>4</v>
      </c>
    </row>
    <row r="2441" spans="1:9">
      <c r="A2441">
        <v>2163698</v>
      </c>
      <c r="B2441" t="s">
        <v>9</v>
      </c>
      <c r="C2441" t="str">
        <f t="shared" si="157"/>
        <v>08511</v>
      </c>
      <c r="D2441" t="str">
        <f>""</f>
        <v/>
      </c>
      <c r="E2441">
        <v>2163701</v>
      </c>
      <c r="F2441" t="s">
        <v>9</v>
      </c>
      <c r="G2441" t="str">
        <f>"08514"</f>
        <v>08514</v>
      </c>
      <c r="H2441" t="str">
        <f>""</f>
        <v/>
      </c>
      <c r="I2441">
        <v>2</v>
      </c>
    </row>
    <row r="2442" spans="1:9">
      <c r="A2442">
        <v>2163698</v>
      </c>
      <c r="B2442" t="s">
        <v>9</v>
      </c>
      <c r="C2442" t="str">
        <f t="shared" si="157"/>
        <v>08511</v>
      </c>
      <c r="D2442" t="str">
        <f>""</f>
        <v/>
      </c>
      <c r="E2442">
        <v>2163702</v>
      </c>
      <c r="F2442" t="s">
        <v>9</v>
      </c>
      <c r="G2442" t="str">
        <f>"08516"</f>
        <v>08516</v>
      </c>
      <c r="H2442" t="str">
        <f>""</f>
        <v/>
      </c>
      <c r="I2442">
        <v>1</v>
      </c>
    </row>
    <row r="2443" spans="1:9">
      <c r="A2443">
        <v>2163698</v>
      </c>
      <c r="B2443" t="s">
        <v>9</v>
      </c>
      <c r="C2443" t="str">
        <f t="shared" si="157"/>
        <v>08511</v>
      </c>
      <c r="D2443" t="str">
        <f>""</f>
        <v/>
      </c>
      <c r="E2443">
        <v>2163703</v>
      </c>
      <c r="F2443" t="s">
        <v>9</v>
      </c>
      <c r="G2443" t="str">
        <f>"08517"</f>
        <v>08517</v>
      </c>
      <c r="H2443" t="str">
        <f>""</f>
        <v/>
      </c>
      <c r="I2443">
        <v>1</v>
      </c>
    </row>
    <row r="2444" spans="1:9">
      <c r="A2444">
        <v>2163706</v>
      </c>
      <c r="B2444" t="s">
        <v>9</v>
      </c>
      <c r="C2444" t="str">
        <f t="shared" ref="C2444:C2454" si="158">"08520"</f>
        <v>08520</v>
      </c>
      <c r="D2444" t="str">
        <f>""</f>
        <v/>
      </c>
      <c r="E2444">
        <v>2159480</v>
      </c>
      <c r="F2444" t="s">
        <v>9</v>
      </c>
      <c r="G2444" t="str">
        <f>"01500"</f>
        <v>01500</v>
      </c>
      <c r="H2444" t="str">
        <f>""</f>
        <v/>
      </c>
      <c r="I2444">
        <v>1</v>
      </c>
    </row>
    <row r="2445" spans="1:9">
      <c r="A2445">
        <v>2163706</v>
      </c>
      <c r="B2445" t="s">
        <v>9</v>
      </c>
      <c r="C2445" t="str">
        <f t="shared" si="158"/>
        <v>08520</v>
      </c>
      <c r="D2445" t="str">
        <f>""</f>
        <v/>
      </c>
      <c r="E2445">
        <v>2160242</v>
      </c>
      <c r="F2445" t="s">
        <v>9</v>
      </c>
      <c r="G2445" t="str">
        <f>"02574"</f>
        <v>02574</v>
      </c>
      <c r="H2445" t="str">
        <f>""</f>
        <v/>
      </c>
      <c r="I2445">
        <v>1</v>
      </c>
    </row>
    <row r="2446" spans="1:9">
      <c r="A2446">
        <v>2163706</v>
      </c>
      <c r="B2446" t="s">
        <v>9</v>
      </c>
      <c r="C2446" t="str">
        <f t="shared" si="158"/>
        <v>08520</v>
      </c>
      <c r="D2446" t="str">
        <f>""</f>
        <v/>
      </c>
      <c r="E2446">
        <v>2161201</v>
      </c>
      <c r="F2446" t="s">
        <v>9</v>
      </c>
      <c r="G2446" t="str">
        <f>"04323"</f>
        <v>04323</v>
      </c>
      <c r="H2446" t="str">
        <f>""</f>
        <v/>
      </c>
      <c r="I2446">
        <v>1</v>
      </c>
    </row>
    <row r="2447" spans="1:9">
      <c r="A2447">
        <v>2163706</v>
      </c>
      <c r="B2447" t="s">
        <v>9</v>
      </c>
      <c r="C2447" t="str">
        <f t="shared" si="158"/>
        <v>08520</v>
      </c>
      <c r="D2447" t="str">
        <f>""</f>
        <v/>
      </c>
      <c r="E2447">
        <v>2161203</v>
      </c>
      <c r="F2447" t="s">
        <v>9</v>
      </c>
      <c r="G2447" t="str">
        <f>"04325"</f>
        <v>04325</v>
      </c>
      <c r="H2447" t="str">
        <f>""</f>
        <v/>
      </c>
      <c r="I2447">
        <v>1</v>
      </c>
    </row>
    <row r="2448" spans="1:9">
      <c r="A2448">
        <v>2163706</v>
      </c>
      <c r="B2448" t="s">
        <v>9</v>
      </c>
      <c r="C2448" t="str">
        <f t="shared" si="158"/>
        <v>08520</v>
      </c>
      <c r="D2448" t="str">
        <f>""</f>
        <v/>
      </c>
      <c r="E2448">
        <v>2161204</v>
      </c>
      <c r="F2448" t="s">
        <v>9</v>
      </c>
      <c r="G2448" t="str">
        <f>"04326"</f>
        <v>04326</v>
      </c>
      <c r="H2448" t="str">
        <f>""</f>
        <v/>
      </c>
      <c r="I2448">
        <v>1</v>
      </c>
    </row>
    <row r="2449" spans="1:9">
      <c r="A2449">
        <v>2163706</v>
      </c>
      <c r="B2449" t="s">
        <v>9</v>
      </c>
      <c r="C2449" t="str">
        <f t="shared" si="158"/>
        <v>08520</v>
      </c>
      <c r="D2449" t="str">
        <f>""</f>
        <v/>
      </c>
      <c r="E2449">
        <v>2161205</v>
      </c>
      <c r="F2449" t="s">
        <v>9</v>
      </c>
      <c r="G2449" t="str">
        <f>"04327"</f>
        <v>04327</v>
      </c>
      <c r="H2449" t="str">
        <f>""</f>
        <v/>
      </c>
      <c r="I2449">
        <v>2</v>
      </c>
    </row>
    <row r="2450" spans="1:9">
      <c r="A2450">
        <v>2163706</v>
      </c>
      <c r="B2450" t="s">
        <v>9</v>
      </c>
      <c r="C2450" t="str">
        <f t="shared" si="158"/>
        <v>08520</v>
      </c>
      <c r="D2450" t="str">
        <f>""</f>
        <v/>
      </c>
      <c r="E2450">
        <v>2161206</v>
      </c>
      <c r="F2450" t="s">
        <v>9</v>
      </c>
      <c r="G2450" t="str">
        <f>"04328"</f>
        <v>04328</v>
      </c>
      <c r="H2450" t="str">
        <f>""</f>
        <v/>
      </c>
      <c r="I2450">
        <v>2</v>
      </c>
    </row>
    <row r="2451" spans="1:9">
      <c r="A2451">
        <v>2163706</v>
      </c>
      <c r="B2451" t="s">
        <v>9</v>
      </c>
      <c r="C2451" t="str">
        <f t="shared" si="158"/>
        <v>08520</v>
      </c>
      <c r="D2451" t="str">
        <f>""</f>
        <v/>
      </c>
      <c r="E2451">
        <v>2163115</v>
      </c>
      <c r="F2451" t="s">
        <v>9</v>
      </c>
      <c r="G2451" t="str">
        <f>"07583"</f>
        <v>07583</v>
      </c>
      <c r="H2451" t="str">
        <f>""</f>
        <v/>
      </c>
      <c r="I2451">
        <v>1</v>
      </c>
    </row>
    <row r="2452" spans="1:9">
      <c r="A2452">
        <v>2163706</v>
      </c>
      <c r="B2452" t="s">
        <v>9</v>
      </c>
      <c r="C2452" t="str">
        <f t="shared" si="158"/>
        <v>08520</v>
      </c>
      <c r="D2452" t="str">
        <f>""</f>
        <v/>
      </c>
      <c r="E2452">
        <v>2163699</v>
      </c>
      <c r="F2452" t="s">
        <v>9</v>
      </c>
      <c r="G2452" t="str">
        <f>"08512"</f>
        <v>08512</v>
      </c>
      <c r="H2452" t="str">
        <f>""</f>
        <v/>
      </c>
      <c r="I2452">
        <v>1</v>
      </c>
    </row>
    <row r="2453" spans="1:9">
      <c r="A2453">
        <v>2163706</v>
      </c>
      <c r="B2453" t="s">
        <v>9</v>
      </c>
      <c r="C2453" t="str">
        <f t="shared" si="158"/>
        <v>08520</v>
      </c>
      <c r="D2453" t="str">
        <f>""</f>
        <v/>
      </c>
      <c r="E2453">
        <v>2163700</v>
      </c>
      <c r="F2453" t="s">
        <v>9</v>
      </c>
      <c r="G2453" t="str">
        <f>"08513"</f>
        <v>08513</v>
      </c>
      <c r="H2453" t="str">
        <f>""</f>
        <v/>
      </c>
      <c r="I2453">
        <v>4</v>
      </c>
    </row>
    <row r="2454" spans="1:9">
      <c r="A2454">
        <v>2163706</v>
      </c>
      <c r="B2454" t="s">
        <v>9</v>
      </c>
      <c r="C2454" t="str">
        <f t="shared" si="158"/>
        <v>08520</v>
      </c>
      <c r="D2454" t="str">
        <f>""</f>
        <v/>
      </c>
      <c r="E2454">
        <v>2163701</v>
      </c>
      <c r="F2454" t="s">
        <v>9</v>
      </c>
      <c r="G2454" t="str">
        <f>"08514"</f>
        <v>08514</v>
      </c>
      <c r="H2454" t="str">
        <f>""</f>
        <v/>
      </c>
      <c r="I2454">
        <v>2</v>
      </c>
    </row>
    <row r="2455" spans="1:9">
      <c r="A2455">
        <v>2163707</v>
      </c>
      <c r="B2455" t="s">
        <v>9</v>
      </c>
      <c r="C2455" t="str">
        <f t="shared" ref="C2455:C2474" si="159">"08521"</f>
        <v>08521</v>
      </c>
      <c r="D2455" t="str">
        <f>""</f>
        <v/>
      </c>
      <c r="E2455">
        <v>2159165</v>
      </c>
      <c r="F2455" t="s">
        <v>9</v>
      </c>
      <c r="G2455" t="str">
        <f>"01094"</f>
        <v>01094</v>
      </c>
      <c r="H2455" t="str">
        <f>""</f>
        <v/>
      </c>
      <c r="I2455">
        <v>2</v>
      </c>
    </row>
    <row r="2456" spans="1:9">
      <c r="A2456">
        <v>2163707</v>
      </c>
      <c r="B2456" t="s">
        <v>9</v>
      </c>
      <c r="C2456" t="str">
        <f t="shared" si="159"/>
        <v>08521</v>
      </c>
      <c r="D2456" t="str">
        <f>""</f>
        <v/>
      </c>
      <c r="E2456">
        <v>2160869</v>
      </c>
      <c r="F2456" t="s">
        <v>9</v>
      </c>
      <c r="G2456" t="str">
        <f>"03725"</f>
        <v>03725</v>
      </c>
      <c r="H2456" t="str">
        <f>""</f>
        <v/>
      </c>
      <c r="I2456">
        <v>2</v>
      </c>
    </row>
    <row r="2457" spans="1:9">
      <c r="A2457">
        <v>2163707</v>
      </c>
      <c r="B2457" t="s">
        <v>9</v>
      </c>
      <c r="C2457" t="str">
        <f t="shared" si="159"/>
        <v>08521</v>
      </c>
      <c r="D2457" t="str">
        <f>""</f>
        <v/>
      </c>
      <c r="E2457">
        <v>2160870</v>
      </c>
      <c r="F2457" t="s">
        <v>9</v>
      </c>
      <c r="G2457" t="str">
        <f>"03727"</f>
        <v>03727</v>
      </c>
      <c r="H2457" t="str">
        <f>""</f>
        <v/>
      </c>
      <c r="I2457">
        <v>2</v>
      </c>
    </row>
    <row r="2458" spans="1:9">
      <c r="A2458">
        <v>2163707</v>
      </c>
      <c r="B2458" t="s">
        <v>9</v>
      </c>
      <c r="C2458" t="str">
        <f t="shared" si="159"/>
        <v>08521</v>
      </c>
      <c r="D2458" t="str">
        <f>""</f>
        <v/>
      </c>
      <c r="E2458">
        <v>2160871</v>
      </c>
      <c r="F2458" t="s">
        <v>9</v>
      </c>
      <c r="G2458" t="str">
        <f>"03728"</f>
        <v>03728</v>
      </c>
      <c r="H2458" t="str">
        <f>""</f>
        <v/>
      </c>
      <c r="I2458">
        <v>2</v>
      </c>
    </row>
    <row r="2459" spans="1:9">
      <c r="A2459">
        <v>2163707</v>
      </c>
      <c r="B2459" t="s">
        <v>9</v>
      </c>
      <c r="C2459" t="str">
        <f t="shared" si="159"/>
        <v>08521</v>
      </c>
      <c r="D2459" t="str">
        <f>""</f>
        <v/>
      </c>
      <c r="E2459">
        <v>2160872</v>
      </c>
      <c r="F2459" t="s">
        <v>9</v>
      </c>
      <c r="G2459" t="str">
        <f>"03729"</f>
        <v>03729</v>
      </c>
      <c r="H2459" t="str">
        <f>""</f>
        <v/>
      </c>
      <c r="I2459">
        <v>2</v>
      </c>
    </row>
    <row r="2460" spans="1:9">
      <c r="A2460">
        <v>2163707</v>
      </c>
      <c r="B2460" t="s">
        <v>9</v>
      </c>
      <c r="C2460" t="str">
        <f t="shared" si="159"/>
        <v>08521</v>
      </c>
      <c r="D2460" t="str">
        <f>""</f>
        <v/>
      </c>
      <c r="E2460">
        <v>2160888</v>
      </c>
      <c r="F2460" t="s">
        <v>9</v>
      </c>
      <c r="G2460" t="str">
        <f>"03785"</f>
        <v>03785</v>
      </c>
      <c r="H2460" t="str">
        <f>""</f>
        <v/>
      </c>
      <c r="I2460">
        <v>1</v>
      </c>
    </row>
    <row r="2461" spans="1:9">
      <c r="A2461">
        <v>2163707</v>
      </c>
      <c r="B2461" t="s">
        <v>9</v>
      </c>
      <c r="C2461" t="str">
        <f t="shared" si="159"/>
        <v>08521</v>
      </c>
      <c r="D2461" t="str">
        <f>""</f>
        <v/>
      </c>
      <c r="E2461">
        <v>2160890</v>
      </c>
      <c r="F2461" t="s">
        <v>9</v>
      </c>
      <c r="G2461" t="str">
        <f>"03789"</f>
        <v>03789</v>
      </c>
      <c r="H2461" t="str">
        <f>""</f>
        <v/>
      </c>
      <c r="I2461">
        <v>1</v>
      </c>
    </row>
    <row r="2462" spans="1:9">
      <c r="A2462">
        <v>2163707</v>
      </c>
      <c r="B2462" t="s">
        <v>9</v>
      </c>
      <c r="C2462" t="str">
        <f t="shared" si="159"/>
        <v>08521</v>
      </c>
      <c r="D2462" t="str">
        <f>""</f>
        <v/>
      </c>
      <c r="E2462">
        <v>2161349</v>
      </c>
      <c r="F2462" t="s">
        <v>9</v>
      </c>
      <c r="G2462" t="str">
        <f>"04565"</f>
        <v>04565</v>
      </c>
      <c r="H2462" t="str">
        <f>""</f>
        <v/>
      </c>
      <c r="I2462">
        <v>1</v>
      </c>
    </row>
    <row r="2463" spans="1:9">
      <c r="A2463">
        <v>2163707</v>
      </c>
      <c r="B2463" t="s">
        <v>9</v>
      </c>
      <c r="C2463" t="str">
        <f t="shared" si="159"/>
        <v>08521</v>
      </c>
      <c r="D2463" t="str">
        <f>""</f>
        <v/>
      </c>
      <c r="E2463">
        <v>2161593</v>
      </c>
      <c r="F2463" t="s">
        <v>9</v>
      </c>
      <c r="G2463" t="str">
        <f>"04997"</f>
        <v>04997</v>
      </c>
      <c r="H2463" t="str">
        <f>""</f>
        <v/>
      </c>
      <c r="I2463">
        <v>1</v>
      </c>
    </row>
    <row r="2464" spans="1:9">
      <c r="A2464">
        <v>2163707</v>
      </c>
      <c r="B2464" t="s">
        <v>9</v>
      </c>
      <c r="C2464" t="str">
        <f t="shared" si="159"/>
        <v>08521</v>
      </c>
      <c r="D2464" t="str">
        <f>""</f>
        <v/>
      </c>
      <c r="E2464">
        <v>2161594</v>
      </c>
      <c r="F2464" t="s">
        <v>9</v>
      </c>
      <c r="G2464" t="str">
        <f>"04998"</f>
        <v>04998</v>
      </c>
      <c r="H2464" t="str">
        <f>""</f>
        <v/>
      </c>
      <c r="I2464">
        <v>1</v>
      </c>
    </row>
    <row r="2465" spans="1:9">
      <c r="A2465">
        <v>2163707</v>
      </c>
      <c r="B2465" t="s">
        <v>9</v>
      </c>
      <c r="C2465" t="str">
        <f t="shared" si="159"/>
        <v>08521</v>
      </c>
      <c r="D2465" t="str">
        <f>""</f>
        <v/>
      </c>
      <c r="E2465">
        <v>2161595</v>
      </c>
      <c r="F2465" t="s">
        <v>9</v>
      </c>
      <c r="G2465" t="str">
        <f>"04999"</f>
        <v>04999</v>
      </c>
      <c r="H2465" t="str">
        <f>""</f>
        <v/>
      </c>
      <c r="I2465">
        <v>1</v>
      </c>
    </row>
    <row r="2466" spans="1:9">
      <c r="A2466">
        <v>2163707</v>
      </c>
      <c r="B2466" t="s">
        <v>9</v>
      </c>
      <c r="C2466" t="str">
        <f t="shared" si="159"/>
        <v>08521</v>
      </c>
      <c r="D2466" t="str">
        <f>""</f>
        <v/>
      </c>
      <c r="E2466">
        <v>2161596</v>
      </c>
      <c r="F2466" t="s">
        <v>9</v>
      </c>
      <c r="G2466" t="str">
        <f>"05000"</f>
        <v>05000</v>
      </c>
      <c r="H2466" t="str">
        <f>""</f>
        <v/>
      </c>
      <c r="I2466">
        <v>1</v>
      </c>
    </row>
    <row r="2467" spans="1:9">
      <c r="A2467">
        <v>2163707</v>
      </c>
      <c r="B2467" t="s">
        <v>9</v>
      </c>
      <c r="C2467" t="str">
        <f t="shared" si="159"/>
        <v>08521</v>
      </c>
      <c r="D2467" t="str">
        <f>""</f>
        <v/>
      </c>
      <c r="E2467">
        <v>2161597</v>
      </c>
      <c r="F2467" t="s">
        <v>9</v>
      </c>
      <c r="G2467" t="str">
        <f>"05001"</f>
        <v>05001</v>
      </c>
      <c r="H2467" t="str">
        <f>""</f>
        <v/>
      </c>
      <c r="I2467">
        <v>1</v>
      </c>
    </row>
    <row r="2468" spans="1:9">
      <c r="A2468">
        <v>2163707</v>
      </c>
      <c r="B2468" t="s">
        <v>9</v>
      </c>
      <c r="C2468" t="str">
        <f t="shared" si="159"/>
        <v>08521</v>
      </c>
      <c r="D2468" t="str">
        <f>""</f>
        <v/>
      </c>
      <c r="E2468">
        <v>2161603</v>
      </c>
      <c r="F2468" t="s">
        <v>9</v>
      </c>
      <c r="G2468" t="str">
        <f>"05007"</f>
        <v>05007</v>
      </c>
      <c r="H2468" t="str">
        <f>""</f>
        <v/>
      </c>
      <c r="I2468">
        <v>1</v>
      </c>
    </row>
    <row r="2469" spans="1:9">
      <c r="A2469">
        <v>2163707</v>
      </c>
      <c r="B2469" t="s">
        <v>9</v>
      </c>
      <c r="C2469" t="str">
        <f t="shared" si="159"/>
        <v>08521</v>
      </c>
      <c r="D2469" t="str">
        <f>""</f>
        <v/>
      </c>
      <c r="E2469">
        <v>2161604</v>
      </c>
      <c r="F2469" t="s">
        <v>9</v>
      </c>
      <c r="G2469" t="str">
        <f>"05008"</f>
        <v>05008</v>
      </c>
      <c r="H2469" t="str">
        <f>""</f>
        <v/>
      </c>
      <c r="I2469">
        <v>1</v>
      </c>
    </row>
    <row r="2470" spans="1:9">
      <c r="A2470">
        <v>2163707</v>
      </c>
      <c r="B2470" t="s">
        <v>9</v>
      </c>
      <c r="C2470" t="str">
        <f t="shared" si="159"/>
        <v>08521</v>
      </c>
      <c r="D2470" t="str">
        <f>""</f>
        <v/>
      </c>
      <c r="E2470">
        <v>2161605</v>
      </c>
      <c r="F2470" t="s">
        <v>9</v>
      </c>
      <c r="G2470" t="str">
        <f>"05009"</f>
        <v>05009</v>
      </c>
      <c r="H2470" t="str">
        <f>""</f>
        <v/>
      </c>
      <c r="I2470">
        <v>1</v>
      </c>
    </row>
    <row r="2471" spans="1:9">
      <c r="A2471">
        <v>2163707</v>
      </c>
      <c r="B2471" t="s">
        <v>9</v>
      </c>
      <c r="C2471" t="str">
        <f t="shared" si="159"/>
        <v>08521</v>
      </c>
      <c r="D2471" t="str">
        <f>""</f>
        <v/>
      </c>
      <c r="E2471">
        <v>2161606</v>
      </c>
      <c r="F2471" t="s">
        <v>9</v>
      </c>
      <c r="G2471" t="str">
        <f>"05010"</f>
        <v>05010</v>
      </c>
      <c r="H2471" t="str">
        <f>""</f>
        <v/>
      </c>
      <c r="I2471">
        <v>1</v>
      </c>
    </row>
    <row r="2472" spans="1:9">
      <c r="A2472">
        <v>2163707</v>
      </c>
      <c r="B2472" t="s">
        <v>9</v>
      </c>
      <c r="C2472" t="str">
        <f t="shared" si="159"/>
        <v>08521</v>
      </c>
      <c r="D2472" t="str">
        <f>""</f>
        <v/>
      </c>
      <c r="E2472">
        <v>2163708</v>
      </c>
      <c r="F2472" t="s">
        <v>9</v>
      </c>
      <c r="G2472" t="str">
        <f>"08522"</f>
        <v>08522</v>
      </c>
      <c r="H2472" t="str">
        <f>""</f>
        <v/>
      </c>
      <c r="I2472">
        <v>2</v>
      </c>
    </row>
    <row r="2473" spans="1:9">
      <c r="A2473">
        <v>2163707</v>
      </c>
      <c r="B2473" t="s">
        <v>9</v>
      </c>
      <c r="C2473" t="str">
        <f t="shared" si="159"/>
        <v>08521</v>
      </c>
      <c r="D2473" t="str">
        <f>""</f>
        <v/>
      </c>
      <c r="E2473">
        <v>2163709</v>
      </c>
      <c r="F2473" t="s">
        <v>9</v>
      </c>
      <c r="G2473" t="str">
        <f>"08524"</f>
        <v>08524</v>
      </c>
      <c r="H2473" t="str">
        <f>""</f>
        <v/>
      </c>
      <c r="I2473">
        <v>1</v>
      </c>
    </row>
    <row r="2474" spans="1:9">
      <c r="A2474">
        <v>2163707</v>
      </c>
      <c r="B2474" t="s">
        <v>9</v>
      </c>
      <c r="C2474" t="str">
        <f t="shared" si="159"/>
        <v>08521</v>
      </c>
      <c r="D2474" t="str">
        <f>""</f>
        <v/>
      </c>
      <c r="E2474">
        <v>2168222</v>
      </c>
      <c r="F2474" t="s">
        <v>9</v>
      </c>
      <c r="G2474" t="str">
        <f>"15758"</f>
        <v>15758</v>
      </c>
      <c r="H2474" t="str">
        <f>""</f>
        <v/>
      </c>
      <c r="I2474">
        <v>1</v>
      </c>
    </row>
    <row r="2475" spans="1:9">
      <c r="A2475">
        <v>2163711</v>
      </c>
      <c r="B2475" t="s">
        <v>9</v>
      </c>
      <c r="C2475" t="str">
        <f t="shared" ref="C2475:C2486" si="160">"08526"</f>
        <v>08526</v>
      </c>
      <c r="D2475" t="str">
        <f>""</f>
        <v/>
      </c>
      <c r="E2475">
        <v>2159111</v>
      </c>
      <c r="F2475" t="s">
        <v>9</v>
      </c>
      <c r="G2475" t="str">
        <f>"01030"</f>
        <v>01030</v>
      </c>
      <c r="H2475" t="str">
        <f>""</f>
        <v/>
      </c>
      <c r="I2475">
        <v>1</v>
      </c>
    </row>
    <row r="2476" spans="1:9">
      <c r="A2476">
        <v>2163711</v>
      </c>
      <c r="B2476" t="s">
        <v>9</v>
      </c>
      <c r="C2476" t="str">
        <f t="shared" si="160"/>
        <v>08526</v>
      </c>
      <c r="D2476" t="str">
        <f>""</f>
        <v/>
      </c>
      <c r="E2476">
        <v>2159437</v>
      </c>
      <c r="F2476" t="s">
        <v>9</v>
      </c>
      <c r="G2476" t="str">
        <f>"01432"</f>
        <v>01432</v>
      </c>
      <c r="H2476" t="str">
        <f>""</f>
        <v/>
      </c>
      <c r="I2476">
        <v>1</v>
      </c>
    </row>
    <row r="2477" spans="1:9">
      <c r="A2477">
        <v>2163711</v>
      </c>
      <c r="B2477" t="s">
        <v>9</v>
      </c>
      <c r="C2477" t="str">
        <f t="shared" si="160"/>
        <v>08526</v>
      </c>
      <c r="D2477" t="str">
        <f>""</f>
        <v/>
      </c>
      <c r="E2477">
        <v>2160290</v>
      </c>
      <c r="F2477" t="s">
        <v>9</v>
      </c>
      <c r="G2477" t="str">
        <f>"02668"</f>
        <v>02668</v>
      </c>
      <c r="H2477" t="str">
        <f>""</f>
        <v/>
      </c>
      <c r="I2477">
        <v>2</v>
      </c>
    </row>
    <row r="2478" spans="1:9">
      <c r="A2478">
        <v>2163711</v>
      </c>
      <c r="B2478" t="s">
        <v>9</v>
      </c>
      <c r="C2478" t="str">
        <f t="shared" si="160"/>
        <v>08526</v>
      </c>
      <c r="D2478" t="str">
        <f>""</f>
        <v/>
      </c>
      <c r="E2478">
        <v>2163115</v>
      </c>
      <c r="F2478" t="s">
        <v>9</v>
      </c>
      <c r="G2478" t="str">
        <f>"07583"</f>
        <v>07583</v>
      </c>
      <c r="H2478" t="str">
        <f>""</f>
        <v/>
      </c>
      <c r="I2478">
        <v>1</v>
      </c>
    </row>
    <row r="2479" spans="1:9">
      <c r="A2479">
        <v>2163711</v>
      </c>
      <c r="B2479" t="s">
        <v>9</v>
      </c>
      <c r="C2479" t="str">
        <f t="shared" si="160"/>
        <v>08526</v>
      </c>
      <c r="D2479" t="str">
        <f>""</f>
        <v/>
      </c>
      <c r="E2479">
        <v>2163712</v>
      </c>
      <c r="F2479" t="s">
        <v>9</v>
      </c>
      <c r="G2479" t="str">
        <f>"08527"</f>
        <v>08527</v>
      </c>
      <c r="H2479" t="str">
        <f>""</f>
        <v/>
      </c>
      <c r="I2479">
        <v>1</v>
      </c>
    </row>
    <row r="2480" spans="1:9">
      <c r="A2480">
        <v>2163711</v>
      </c>
      <c r="B2480" t="s">
        <v>9</v>
      </c>
      <c r="C2480" t="str">
        <f t="shared" si="160"/>
        <v>08526</v>
      </c>
      <c r="D2480" t="str">
        <f>""</f>
        <v/>
      </c>
      <c r="E2480">
        <v>2163713</v>
      </c>
      <c r="F2480" t="s">
        <v>9</v>
      </c>
      <c r="G2480" t="str">
        <f>"08528"</f>
        <v>08528</v>
      </c>
      <c r="H2480" t="str">
        <f>""</f>
        <v/>
      </c>
      <c r="I2480">
        <v>2</v>
      </c>
    </row>
    <row r="2481" spans="1:9">
      <c r="A2481">
        <v>2163711</v>
      </c>
      <c r="B2481" t="s">
        <v>9</v>
      </c>
      <c r="C2481" t="str">
        <f t="shared" si="160"/>
        <v>08526</v>
      </c>
      <c r="D2481" t="str">
        <f>""</f>
        <v/>
      </c>
      <c r="E2481">
        <v>2163714</v>
      </c>
      <c r="F2481" t="s">
        <v>9</v>
      </c>
      <c r="G2481" t="str">
        <f>"08529"</f>
        <v>08529</v>
      </c>
      <c r="H2481" t="str">
        <f>""</f>
        <v/>
      </c>
      <c r="I2481">
        <v>2</v>
      </c>
    </row>
    <row r="2482" spans="1:9">
      <c r="A2482">
        <v>2163711</v>
      </c>
      <c r="B2482" t="s">
        <v>9</v>
      </c>
      <c r="C2482" t="str">
        <f t="shared" si="160"/>
        <v>08526</v>
      </c>
      <c r="D2482" t="str">
        <f>""</f>
        <v/>
      </c>
      <c r="E2482">
        <v>2163715</v>
      </c>
      <c r="F2482" t="s">
        <v>9</v>
      </c>
      <c r="G2482" t="str">
        <f>"08530"</f>
        <v>08530</v>
      </c>
      <c r="H2482" t="str">
        <f>""</f>
        <v/>
      </c>
      <c r="I2482">
        <v>1</v>
      </c>
    </row>
    <row r="2483" spans="1:9">
      <c r="A2483">
        <v>2163711</v>
      </c>
      <c r="B2483" t="s">
        <v>9</v>
      </c>
      <c r="C2483" t="str">
        <f t="shared" si="160"/>
        <v>08526</v>
      </c>
      <c r="D2483" t="str">
        <f>""</f>
        <v/>
      </c>
      <c r="E2483">
        <v>2163716</v>
      </c>
      <c r="F2483" t="s">
        <v>9</v>
      </c>
      <c r="G2483" t="str">
        <f>"08531"</f>
        <v>08531</v>
      </c>
      <c r="H2483" t="str">
        <f>""</f>
        <v/>
      </c>
      <c r="I2483">
        <v>1</v>
      </c>
    </row>
    <row r="2484" spans="1:9">
      <c r="A2484">
        <v>2163711</v>
      </c>
      <c r="B2484" t="s">
        <v>9</v>
      </c>
      <c r="C2484" t="str">
        <f t="shared" si="160"/>
        <v>08526</v>
      </c>
      <c r="D2484" t="str">
        <f>""</f>
        <v/>
      </c>
      <c r="E2484">
        <v>2163717</v>
      </c>
      <c r="F2484" t="s">
        <v>9</v>
      </c>
      <c r="G2484" t="str">
        <f>"08532"</f>
        <v>08532</v>
      </c>
      <c r="H2484" t="str">
        <f>""</f>
        <v/>
      </c>
      <c r="I2484">
        <v>2</v>
      </c>
    </row>
    <row r="2485" spans="1:9">
      <c r="A2485">
        <v>2163711</v>
      </c>
      <c r="B2485" t="s">
        <v>9</v>
      </c>
      <c r="C2485" t="str">
        <f t="shared" si="160"/>
        <v>08526</v>
      </c>
      <c r="D2485" t="str">
        <f>""</f>
        <v/>
      </c>
      <c r="E2485">
        <v>2163718</v>
      </c>
      <c r="F2485" t="s">
        <v>9</v>
      </c>
      <c r="G2485" t="str">
        <f>"08533"</f>
        <v>08533</v>
      </c>
      <c r="H2485" t="str">
        <f>""</f>
        <v/>
      </c>
      <c r="I2485">
        <v>2</v>
      </c>
    </row>
    <row r="2486" spans="1:9">
      <c r="A2486">
        <v>2163711</v>
      </c>
      <c r="B2486" t="s">
        <v>9</v>
      </c>
      <c r="C2486" t="str">
        <f t="shared" si="160"/>
        <v>08526</v>
      </c>
      <c r="D2486" t="str">
        <f>""</f>
        <v/>
      </c>
      <c r="E2486">
        <v>2163719</v>
      </c>
      <c r="F2486" t="s">
        <v>9</v>
      </c>
      <c r="G2486" t="str">
        <f>"08534"</f>
        <v>08534</v>
      </c>
      <c r="H2486" t="str">
        <f>""</f>
        <v/>
      </c>
      <c r="I2486">
        <v>2</v>
      </c>
    </row>
    <row r="2487" spans="1:9">
      <c r="A2487">
        <v>2163720</v>
      </c>
      <c r="B2487" t="s">
        <v>9</v>
      </c>
      <c r="C2487" t="str">
        <f t="shared" ref="C2487:C2497" si="161">"08535"</f>
        <v>08535</v>
      </c>
      <c r="D2487" t="str">
        <f>""</f>
        <v/>
      </c>
      <c r="E2487">
        <v>2159111</v>
      </c>
      <c r="F2487" t="s">
        <v>9</v>
      </c>
      <c r="G2487" t="str">
        <f>"01030"</f>
        <v>01030</v>
      </c>
      <c r="H2487" t="str">
        <f>""</f>
        <v/>
      </c>
      <c r="I2487">
        <v>1</v>
      </c>
    </row>
    <row r="2488" spans="1:9">
      <c r="A2488">
        <v>2163720</v>
      </c>
      <c r="B2488" t="s">
        <v>9</v>
      </c>
      <c r="C2488" t="str">
        <f t="shared" si="161"/>
        <v>08535</v>
      </c>
      <c r="D2488" t="str">
        <f>""</f>
        <v/>
      </c>
      <c r="E2488">
        <v>2159437</v>
      </c>
      <c r="F2488" t="s">
        <v>9</v>
      </c>
      <c r="G2488" t="str">
        <f>"01432"</f>
        <v>01432</v>
      </c>
      <c r="H2488" t="str">
        <f>""</f>
        <v/>
      </c>
      <c r="I2488">
        <v>1</v>
      </c>
    </row>
    <row r="2489" spans="1:9">
      <c r="A2489">
        <v>2163720</v>
      </c>
      <c r="B2489" t="s">
        <v>9</v>
      </c>
      <c r="C2489" t="str">
        <f t="shared" si="161"/>
        <v>08535</v>
      </c>
      <c r="D2489" t="str">
        <f>""</f>
        <v/>
      </c>
      <c r="E2489">
        <v>2160290</v>
      </c>
      <c r="F2489" t="s">
        <v>9</v>
      </c>
      <c r="G2489" t="str">
        <f>"02668"</f>
        <v>02668</v>
      </c>
      <c r="H2489" t="str">
        <f>""</f>
        <v/>
      </c>
      <c r="I2489">
        <v>2</v>
      </c>
    </row>
    <row r="2490" spans="1:9">
      <c r="A2490">
        <v>2163720</v>
      </c>
      <c r="B2490" t="s">
        <v>9</v>
      </c>
      <c r="C2490" t="str">
        <f t="shared" si="161"/>
        <v>08535</v>
      </c>
      <c r="D2490" t="str">
        <f>""</f>
        <v/>
      </c>
      <c r="E2490">
        <v>2161180</v>
      </c>
      <c r="F2490" t="s">
        <v>9</v>
      </c>
      <c r="G2490" t="str">
        <f>"04281"</f>
        <v>04281</v>
      </c>
      <c r="H2490" t="str">
        <f>""</f>
        <v/>
      </c>
      <c r="I2490">
        <v>1</v>
      </c>
    </row>
    <row r="2491" spans="1:9">
      <c r="A2491">
        <v>2163720</v>
      </c>
      <c r="B2491" t="s">
        <v>9</v>
      </c>
      <c r="C2491" t="str">
        <f t="shared" si="161"/>
        <v>08535</v>
      </c>
      <c r="D2491" t="str">
        <f>""</f>
        <v/>
      </c>
      <c r="E2491">
        <v>2163115</v>
      </c>
      <c r="F2491" t="s">
        <v>9</v>
      </c>
      <c r="G2491" t="str">
        <f>"07583"</f>
        <v>07583</v>
      </c>
      <c r="H2491" t="str">
        <f>""</f>
        <v/>
      </c>
      <c r="I2491">
        <v>1</v>
      </c>
    </row>
    <row r="2492" spans="1:9">
      <c r="A2492">
        <v>2163720</v>
      </c>
      <c r="B2492" t="s">
        <v>9</v>
      </c>
      <c r="C2492" t="str">
        <f t="shared" si="161"/>
        <v>08535</v>
      </c>
      <c r="D2492" t="str">
        <f>""</f>
        <v/>
      </c>
      <c r="E2492">
        <v>2163712</v>
      </c>
      <c r="F2492" t="s">
        <v>9</v>
      </c>
      <c r="G2492" t="str">
        <f>"08527"</f>
        <v>08527</v>
      </c>
      <c r="H2492" t="str">
        <f>""</f>
        <v/>
      </c>
      <c r="I2492">
        <v>1</v>
      </c>
    </row>
    <row r="2493" spans="1:9">
      <c r="A2493">
        <v>2163720</v>
      </c>
      <c r="B2493" t="s">
        <v>9</v>
      </c>
      <c r="C2493" t="str">
        <f t="shared" si="161"/>
        <v>08535</v>
      </c>
      <c r="D2493" t="str">
        <f>""</f>
        <v/>
      </c>
      <c r="E2493">
        <v>2163713</v>
      </c>
      <c r="F2493" t="s">
        <v>9</v>
      </c>
      <c r="G2493" t="str">
        <f>"08528"</f>
        <v>08528</v>
      </c>
      <c r="H2493" t="str">
        <f>""</f>
        <v/>
      </c>
      <c r="I2493">
        <v>2</v>
      </c>
    </row>
    <row r="2494" spans="1:9">
      <c r="A2494">
        <v>2163720</v>
      </c>
      <c r="B2494" t="s">
        <v>9</v>
      </c>
      <c r="C2494" t="str">
        <f t="shared" si="161"/>
        <v>08535</v>
      </c>
      <c r="D2494" t="str">
        <f>""</f>
        <v/>
      </c>
      <c r="E2494">
        <v>2163714</v>
      </c>
      <c r="F2494" t="s">
        <v>9</v>
      </c>
      <c r="G2494" t="str">
        <f>"08529"</f>
        <v>08529</v>
      </c>
      <c r="H2494" t="str">
        <f>""</f>
        <v/>
      </c>
      <c r="I2494">
        <v>2</v>
      </c>
    </row>
    <row r="2495" spans="1:9">
      <c r="A2495">
        <v>2163720</v>
      </c>
      <c r="B2495" t="s">
        <v>9</v>
      </c>
      <c r="C2495" t="str">
        <f t="shared" si="161"/>
        <v>08535</v>
      </c>
      <c r="D2495" t="str">
        <f>""</f>
        <v/>
      </c>
      <c r="E2495">
        <v>2163717</v>
      </c>
      <c r="F2495" t="s">
        <v>9</v>
      </c>
      <c r="G2495" t="str">
        <f>"08532"</f>
        <v>08532</v>
      </c>
      <c r="H2495" t="str">
        <f>""</f>
        <v/>
      </c>
      <c r="I2495">
        <v>2</v>
      </c>
    </row>
    <row r="2496" spans="1:9">
      <c r="A2496">
        <v>2163720</v>
      </c>
      <c r="B2496" t="s">
        <v>9</v>
      </c>
      <c r="C2496" t="str">
        <f t="shared" si="161"/>
        <v>08535</v>
      </c>
      <c r="D2496" t="str">
        <f>""</f>
        <v/>
      </c>
      <c r="E2496">
        <v>2163718</v>
      </c>
      <c r="F2496" t="s">
        <v>9</v>
      </c>
      <c r="G2496" t="str">
        <f>"08533"</f>
        <v>08533</v>
      </c>
      <c r="H2496" t="str">
        <f>""</f>
        <v/>
      </c>
      <c r="I2496">
        <v>2</v>
      </c>
    </row>
    <row r="2497" spans="1:9">
      <c r="A2497">
        <v>2163720</v>
      </c>
      <c r="B2497" t="s">
        <v>9</v>
      </c>
      <c r="C2497" t="str">
        <f t="shared" si="161"/>
        <v>08535</v>
      </c>
      <c r="D2497" t="str">
        <f>""</f>
        <v/>
      </c>
      <c r="E2497">
        <v>2163719</v>
      </c>
      <c r="F2497" t="s">
        <v>9</v>
      </c>
      <c r="G2497" t="str">
        <f>"08534"</f>
        <v>08534</v>
      </c>
      <c r="H2497" t="str">
        <f>""</f>
        <v/>
      </c>
      <c r="I2497">
        <v>2</v>
      </c>
    </row>
    <row r="2498" spans="1:9">
      <c r="A2498">
        <v>2163732</v>
      </c>
      <c r="B2498" t="s">
        <v>9</v>
      </c>
      <c r="C2498" t="str">
        <f>"08548"</f>
        <v>08548</v>
      </c>
      <c r="D2498" t="str">
        <f>""</f>
        <v/>
      </c>
      <c r="E2498">
        <v>2160548</v>
      </c>
      <c r="F2498" t="s">
        <v>9</v>
      </c>
      <c r="G2498" t="str">
        <f>"03182"</f>
        <v>03182</v>
      </c>
      <c r="H2498" t="str">
        <f>""</f>
        <v/>
      </c>
      <c r="I2498">
        <v>1</v>
      </c>
    </row>
    <row r="2499" spans="1:9">
      <c r="A2499">
        <v>2163732</v>
      </c>
      <c r="B2499" t="s">
        <v>9</v>
      </c>
      <c r="C2499" t="str">
        <f>"08548"</f>
        <v>08548</v>
      </c>
      <c r="D2499" t="str">
        <f>""</f>
        <v/>
      </c>
      <c r="E2499">
        <v>2160739</v>
      </c>
      <c r="F2499" t="s">
        <v>9</v>
      </c>
      <c r="G2499" t="str">
        <f>"03517"</f>
        <v>03517</v>
      </c>
      <c r="H2499" t="str">
        <f>""</f>
        <v/>
      </c>
      <c r="I2499">
        <v>1</v>
      </c>
    </row>
    <row r="2500" spans="1:9">
      <c r="A2500">
        <v>2163732</v>
      </c>
      <c r="B2500" t="s">
        <v>9</v>
      </c>
      <c r="C2500" t="str">
        <f>"08548"</f>
        <v>08548</v>
      </c>
      <c r="D2500" t="str">
        <f>""</f>
        <v/>
      </c>
      <c r="E2500">
        <v>2163731</v>
      </c>
      <c r="F2500" t="s">
        <v>9</v>
      </c>
      <c r="G2500" t="str">
        <f>"08547"</f>
        <v>08547</v>
      </c>
      <c r="H2500" t="str">
        <f>""</f>
        <v/>
      </c>
      <c r="I2500">
        <v>1</v>
      </c>
    </row>
    <row r="2501" spans="1:9">
      <c r="A2501">
        <v>2163740</v>
      </c>
      <c r="B2501" t="s">
        <v>9</v>
      </c>
      <c r="C2501" t="str">
        <f t="shared" ref="C2501:C2507" si="162">"08561"</f>
        <v>08561</v>
      </c>
      <c r="D2501" t="str">
        <f>""</f>
        <v/>
      </c>
      <c r="E2501">
        <v>2159633</v>
      </c>
      <c r="F2501" t="s">
        <v>9</v>
      </c>
      <c r="G2501" t="str">
        <f>"01688"</f>
        <v>01688</v>
      </c>
      <c r="H2501" t="str">
        <f>""</f>
        <v/>
      </c>
      <c r="I2501">
        <v>2</v>
      </c>
    </row>
    <row r="2502" spans="1:9">
      <c r="A2502">
        <v>2163740</v>
      </c>
      <c r="B2502" t="s">
        <v>9</v>
      </c>
      <c r="C2502" t="str">
        <f t="shared" si="162"/>
        <v>08561</v>
      </c>
      <c r="D2502" t="str">
        <f>""</f>
        <v/>
      </c>
      <c r="E2502">
        <v>2163741</v>
      </c>
      <c r="F2502" t="s">
        <v>9</v>
      </c>
      <c r="G2502" t="str">
        <f>"08562"</f>
        <v>08562</v>
      </c>
      <c r="H2502" t="str">
        <f>""</f>
        <v/>
      </c>
      <c r="I2502">
        <v>2</v>
      </c>
    </row>
    <row r="2503" spans="1:9">
      <c r="A2503">
        <v>2163740</v>
      </c>
      <c r="B2503" t="s">
        <v>9</v>
      </c>
      <c r="C2503" t="str">
        <f t="shared" si="162"/>
        <v>08561</v>
      </c>
      <c r="D2503" t="str">
        <f>""</f>
        <v/>
      </c>
      <c r="E2503">
        <v>2163742</v>
      </c>
      <c r="F2503" t="s">
        <v>9</v>
      </c>
      <c r="G2503" t="str">
        <f>"08563"</f>
        <v>08563</v>
      </c>
      <c r="H2503" t="str">
        <f>""</f>
        <v/>
      </c>
      <c r="I2503">
        <v>2</v>
      </c>
    </row>
    <row r="2504" spans="1:9">
      <c r="A2504">
        <v>2163740</v>
      </c>
      <c r="B2504" t="s">
        <v>9</v>
      </c>
      <c r="C2504" t="str">
        <f t="shared" si="162"/>
        <v>08561</v>
      </c>
      <c r="D2504" t="str">
        <f>""</f>
        <v/>
      </c>
      <c r="E2504">
        <v>2163743</v>
      </c>
      <c r="F2504" t="s">
        <v>9</v>
      </c>
      <c r="G2504" t="str">
        <f>"08564"</f>
        <v>08564</v>
      </c>
      <c r="H2504" t="str">
        <f>""</f>
        <v/>
      </c>
      <c r="I2504">
        <v>2</v>
      </c>
    </row>
    <row r="2505" spans="1:9">
      <c r="A2505">
        <v>2163740</v>
      </c>
      <c r="B2505" t="s">
        <v>9</v>
      </c>
      <c r="C2505" t="str">
        <f t="shared" si="162"/>
        <v>08561</v>
      </c>
      <c r="D2505" t="str">
        <f>""</f>
        <v/>
      </c>
      <c r="E2505">
        <v>2163744</v>
      </c>
      <c r="F2505" t="s">
        <v>9</v>
      </c>
      <c r="G2505" t="str">
        <f>"08565"</f>
        <v>08565</v>
      </c>
      <c r="H2505" t="str">
        <f>""</f>
        <v/>
      </c>
      <c r="I2505">
        <v>2</v>
      </c>
    </row>
    <row r="2506" spans="1:9">
      <c r="A2506">
        <v>2163740</v>
      </c>
      <c r="B2506" t="s">
        <v>9</v>
      </c>
      <c r="C2506" t="str">
        <f t="shared" si="162"/>
        <v>08561</v>
      </c>
      <c r="D2506" t="str">
        <f>""</f>
        <v/>
      </c>
      <c r="E2506">
        <v>2163745</v>
      </c>
      <c r="F2506" t="s">
        <v>9</v>
      </c>
      <c r="G2506" t="str">
        <f>"08567"</f>
        <v>08567</v>
      </c>
      <c r="H2506" t="str">
        <f>""</f>
        <v/>
      </c>
      <c r="I2506">
        <v>2</v>
      </c>
    </row>
    <row r="2507" spans="1:9">
      <c r="A2507">
        <v>2163740</v>
      </c>
      <c r="B2507" t="s">
        <v>9</v>
      </c>
      <c r="C2507" t="str">
        <f t="shared" si="162"/>
        <v>08561</v>
      </c>
      <c r="D2507" t="str">
        <f>""</f>
        <v/>
      </c>
      <c r="E2507">
        <v>2171978</v>
      </c>
      <c r="F2507" t="s">
        <v>9</v>
      </c>
      <c r="G2507" t="str">
        <f>"21055"</f>
        <v>21055</v>
      </c>
      <c r="H2507" t="str">
        <f>""</f>
        <v/>
      </c>
      <c r="I2507">
        <v>1</v>
      </c>
    </row>
    <row r="2508" spans="1:9">
      <c r="A2508">
        <v>2163777</v>
      </c>
      <c r="B2508" t="s">
        <v>9</v>
      </c>
      <c r="C2508" t="str">
        <f>"08623"</f>
        <v>08623</v>
      </c>
      <c r="D2508" t="str">
        <f>""</f>
        <v/>
      </c>
      <c r="E2508">
        <v>2163978</v>
      </c>
      <c r="F2508" t="s">
        <v>9</v>
      </c>
      <c r="G2508" t="str">
        <f>"08915"</f>
        <v>08915</v>
      </c>
      <c r="H2508" t="str">
        <f>""</f>
        <v/>
      </c>
      <c r="I2508">
        <v>4</v>
      </c>
    </row>
    <row r="2509" spans="1:9">
      <c r="A2509">
        <v>2163777</v>
      </c>
      <c r="B2509" t="s">
        <v>9</v>
      </c>
      <c r="C2509" t="str">
        <f>"08623"</f>
        <v>08623</v>
      </c>
      <c r="D2509" t="str">
        <f>""</f>
        <v/>
      </c>
      <c r="E2509">
        <v>2163979</v>
      </c>
      <c r="F2509" t="s">
        <v>9</v>
      </c>
      <c r="G2509" t="str">
        <f>"08916"</f>
        <v>08916</v>
      </c>
      <c r="H2509" t="str">
        <f>""</f>
        <v/>
      </c>
      <c r="I2509">
        <v>4</v>
      </c>
    </row>
    <row r="2510" spans="1:9">
      <c r="A2510">
        <v>2163778</v>
      </c>
      <c r="B2510" t="s">
        <v>9</v>
      </c>
      <c r="C2510" t="str">
        <f>"08625"</f>
        <v>08625</v>
      </c>
      <c r="D2510" t="str">
        <f>""</f>
        <v/>
      </c>
      <c r="E2510">
        <v>2163929</v>
      </c>
      <c r="F2510" t="s">
        <v>9</v>
      </c>
      <c r="G2510" t="str">
        <f>"08837"</f>
        <v>08837</v>
      </c>
      <c r="H2510" t="str">
        <f>""</f>
        <v/>
      </c>
      <c r="I2510">
        <v>6</v>
      </c>
    </row>
    <row r="2511" spans="1:9">
      <c r="A2511">
        <v>2163778</v>
      </c>
      <c r="B2511" t="s">
        <v>9</v>
      </c>
      <c r="C2511" t="str">
        <f>"08625"</f>
        <v>08625</v>
      </c>
      <c r="D2511" t="str">
        <f>""</f>
        <v/>
      </c>
      <c r="E2511">
        <v>2163984</v>
      </c>
      <c r="F2511" t="s">
        <v>9</v>
      </c>
      <c r="G2511" t="str">
        <f>"08927"</f>
        <v>08927</v>
      </c>
      <c r="H2511" t="str">
        <f>""</f>
        <v/>
      </c>
      <c r="I2511">
        <v>6</v>
      </c>
    </row>
    <row r="2512" spans="1:9">
      <c r="A2512">
        <v>2163782</v>
      </c>
      <c r="B2512" t="s">
        <v>9</v>
      </c>
      <c r="C2512" t="str">
        <f>"08633"</f>
        <v>08633</v>
      </c>
      <c r="D2512" t="str">
        <f>""</f>
        <v/>
      </c>
      <c r="E2512">
        <v>2163984</v>
      </c>
      <c r="F2512" t="s">
        <v>9</v>
      </c>
      <c r="G2512" t="str">
        <f>"08927"</f>
        <v>08927</v>
      </c>
      <c r="H2512" t="str">
        <f>""</f>
        <v/>
      </c>
      <c r="I2512">
        <v>8</v>
      </c>
    </row>
    <row r="2513" spans="1:9">
      <c r="A2513">
        <v>2163784</v>
      </c>
      <c r="B2513" t="s">
        <v>9</v>
      </c>
      <c r="C2513" t="str">
        <f>"08635"</f>
        <v>08635</v>
      </c>
      <c r="D2513" t="str">
        <f>""</f>
        <v/>
      </c>
      <c r="E2513">
        <v>2164020</v>
      </c>
      <c r="F2513" t="s">
        <v>9</v>
      </c>
      <c r="G2513" t="str">
        <f>"08969"</f>
        <v>08969</v>
      </c>
      <c r="H2513" t="str">
        <f>""</f>
        <v/>
      </c>
      <c r="I2513">
        <v>8</v>
      </c>
    </row>
    <row r="2514" spans="1:9">
      <c r="A2514">
        <v>2163785</v>
      </c>
      <c r="B2514" t="s">
        <v>9</v>
      </c>
      <c r="C2514" t="str">
        <f>"08636"</f>
        <v>08636</v>
      </c>
      <c r="D2514" t="str">
        <f>""</f>
        <v/>
      </c>
      <c r="E2514">
        <v>2164020</v>
      </c>
      <c r="F2514" t="s">
        <v>9</v>
      </c>
      <c r="G2514" t="str">
        <f>"08969"</f>
        <v>08969</v>
      </c>
      <c r="H2514" t="str">
        <f>""</f>
        <v/>
      </c>
      <c r="I2514">
        <v>5</v>
      </c>
    </row>
    <row r="2515" spans="1:9">
      <c r="A2515">
        <v>2163785</v>
      </c>
      <c r="B2515" t="s">
        <v>9</v>
      </c>
      <c r="C2515" t="str">
        <f>"08636"</f>
        <v>08636</v>
      </c>
      <c r="D2515" t="str">
        <f>""</f>
        <v/>
      </c>
      <c r="E2515">
        <v>2164021</v>
      </c>
      <c r="F2515" t="s">
        <v>9</v>
      </c>
      <c r="G2515" t="str">
        <f>"08970"</f>
        <v>08970</v>
      </c>
      <c r="H2515" t="str">
        <f>""</f>
        <v/>
      </c>
      <c r="I2515">
        <v>5</v>
      </c>
    </row>
    <row r="2516" spans="1:9">
      <c r="A2516">
        <v>2163795</v>
      </c>
      <c r="B2516" t="s">
        <v>9</v>
      </c>
      <c r="C2516" t="str">
        <f t="shared" ref="C2516:C2532" si="163">"08651"</f>
        <v>08651</v>
      </c>
      <c r="D2516" t="str">
        <f>""</f>
        <v/>
      </c>
      <c r="E2516">
        <v>2163793</v>
      </c>
      <c r="F2516" t="s">
        <v>9</v>
      </c>
      <c r="G2516" t="str">
        <f>"08649"</f>
        <v>08649</v>
      </c>
      <c r="H2516" t="str">
        <f>""</f>
        <v/>
      </c>
      <c r="I2516">
        <v>1</v>
      </c>
    </row>
    <row r="2517" spans="1:9">
      <c r="A2517">
        <v>2163795</v>
      </c>
      <c r="B2517" t="s">
        <v>9</v>
      </c>
      <c r="C2517" t="str">
        <f t="shared" si="163"/>
        <v>08651</v>
      </c>
      <c r="D2517" t="str">
        <f>""</f>
        <v/>
      </c>
      <c r="E2517">
        <v>2163794</v>
      </c>
      <c r="F2517" t="s">
        <v>9</v>
      </c>
      <c r="G2517" t="str">
        <f>"08650"</f>
        <v>08650</v>
      </c>
      <c r="H2517" t="str">
        <f>""</f>
        <v/>
      </c>
      <c r="I2517">
        <v>1</v>
      </c>
    </row>
    <row r="2518" spans="1:9">
      <c r="A2518">
        <v>2163795</v>
      </c>
      <c r="B2518" t="s">
        <v>9</v>
      </c>
      <c r="C2518" t="str">
        <f t="shared" si="163"/>
        <v>08651</v>
      </c>
      <c r="D2518" t="str">
        <f>""</f>
        <v/>
      </c>
      <c r="E2518">
        <v>2165042</v>
      </c>
      <c r="F2518" t="s">
        <v>9</v>
      </c>
      <c r="G2518" t="str">
        <f>"10494"</f>
        <v>10494</v>
      </c>
      <c r="H2518" t="str">
        <f>""</f>
        <v/>
      </c>
      <c r="I2518">
        <v>1</v>
      </c>
    </row>
    <row r="2519" spans="1:9">
      <c r="A2519">
        <v>2163795</v>
      </c>
      <c r="B2519" t="s">
        <v>9</v>
      </c>
      <c r="C2519" t="str">
        <f t="shared" si="163"/>
        <v>08651</v>
      </c>
      <c r="D2519" t="str">
        <f>""</f>
        <v/>
      </c>
      <c r="E2519">
        <v>2165043</v>
      </c>
      <c r="F2519" t="s">
        <v>9</v>
      </c>
      <c r="G2519" t="str">
        <f>"10495"</f>
        <v>10495</v>
      </c>
      <c r="H2519" t="str">
        <f>""</f>
        <v/>
      </c>
      <c r="I2519">
        <v>1</v>
      </c>
    </row>
    <row r="2520" spans="1:9">
      <c r="A2520">
        <v>2163795</v>
      </c>
      <c r="B2520" t="s">
        <v>9</v>
      </c>
      <c r="C2520" t="str">
        <f t="shared" si="163"/>
        <v>08651</v>
      </c>
      <c r="D2520" t="str">
        <f>""</f>
        <v/>
      </c>
      <c r="E2520">
        <v>2167386</v>
      </c>
      <c r="F2520" t="s">
        <v>9</v>
      </c>
      <c r="G2520" t="str">
        <f>"14431"</f>
        <v>14431</v>
      </c>
      <c r="H2520" t="str">
        <f>""</f>
        <v/>
      </c>
      <c r="I2520">
        <v>1</v>
      </c>
    </row>
    <row r="2521" spans="1:9">
      <c r="A2521">
        <v>2163795</v>
      </c>
      <c r="B2521" t="s">
        <v>9</v>
      </c>
      <c r="C2521" t="str">
        <f t="shared" si="163"/>
        <v>08651</v>
      </c>
      <c r="D2521" t="str">
        <f>""</f>
        <v/>
      </c>
      <c r="E2521">
        <v>2167387</v>
      </c>
      <c r="F2521" t="s">
        <v>9</v>
      </c>
      <c r="G2521" t="str">
        <f>"14432"</f>
        <v>14432</v>
      </c>
      <c r="H2521" t="str">
        <f>""</f>
        <v/>
      </c>
      <c r="I2521">
        <v>1</v>
      </c>
    </row>
    <row r="2522" spans="1:9">
      <c r="A2522">
        <v>2163795</v>
      </c>
      <c r="B2522" t="s">
        <v>9</v>
      </c>
      <c r="C2522" t="str">
        <f t="shared" si="163"/>
        <v>08651</v>
      </c>
      <c r="D2522" t="str">
        <f>""</f>
        <v/>
      </c>
      <c r="E2522">
        <v>2167388</v>
      </c>
      <c r="F2522" t="s">
        <v>9</v>
      </c>
      <c r="G2522" t="str">
        <f>"14433"</f>
        <v>14433</v>
      </c>
      <c r="H2522" t="str">
        <f>""</f>
        <v/>
      </c>
      <c r="I2522">
        <v>1</v>
      </c>
    </row>
    <row r="2523" spans="1:9">
      <c r="A2523">
        <v>2163795</v>
      </c>
      <c r="B2523" t="s">
        <v>9</v>
      </c>
      <c r="C2523" t="str">
        <f t="shared" si="163"/>
        <v>08651</v>
      </c>
      <c r="D2523" t="str">
        <f>""</f>
        <v/>
      </c>
      <c r="E2523">
        <v>2167389</v>
      </c>
      <c r="F2523" t="s">
        <v>9</v>
      </c>
      <c r="G2523" t="str">
        <f>"14434"</f>
        <v>14434</v>
      </c>
      <c r="H2523" t="str">
        <f>""</f>
        <v/>
      </c>
      <c r="I2523">
        <v>2</v>
      </c>
    </row>
    <row r="2524" spans="1:9">
      <c r="A2524">
        <v>2163795</v>
      </c>
      <c r="B2524" t="s">
        <v>9</v>
      </c>
      <c r="C2524" t="str">
        <f t="shared" si="163"/>
        <v>08651</v>
      </c>
      <c r="D2524" t="str">
        <f>""</f>
        <v/>
      </c>
      <c r="E2524">
        <v>2167390</v>
      </c>
      <c r="F2524" t="s">
        <v>9</v>
      </c>
      <c r="G2524" t="str">
        <f>"14435"</f>
        <v>14435</v>
      </c>
      <c r="H2524" t="str">
        <f>""</f>
        <v/>
      </c>
      <c r="I2524">
        <v>2</v>
      </c>
    </row>
    <row r="2525" spans="1:9">
      <c r="A2525">
        <v>2163795</v>
      </c>
      <c r="B2525" t="s">
        <v>9</v>
      </c>
      <c r="C2525" t="str">
        <f t="shared" si="163"/>
        <v>08651</v>
      </c>
      <c r="D2525" t="str">
        <f>""</f>
        <v/>
      </c>
      <c r="E2525">
        <v>2167391</v>
      </c>
      <c r="F2525" t="s">
        <v>9</v>
      </c>
      <c r="G2525" t="str">
        <f>"14436"</f>
        <v>14436</v>
      </c>
      <c r="H2525" t="str">
        <f>""</f>
        <v/>
      </c>
      <c r="I2525">
        <v>2</v>
      </c>
    </row>
    <row r="2526" spans="1:9">
      <c r="A2526">
        <v>2163795</v>
      </c>
      <c r="B2526" t="s">
        <v>9</v>
      </c>
      <c r="C2526" t="str">
        <f t="shared" si="163"/>
        <v>08651</v>
      </c>
      <c r="D2526" t="str">
        <f>""</f>
        <v/>
      </c>
      <c r="E2526">
        <v>2167392</v>
      </c>
      <c r="F2526" t="s">
        <v>9</v>
      </c>
      <c r="G2526" t="str">
        <f>"14437"</f>
        <v>14437</v>
      </c>
      <c r="H2526" t="str">
        <f>""</f>
        <v/>
      </c>
      <c r="I2526">
        <v>1</v>
      </c>
    </row>
    <row r="2527" spans="1:9">
      <c r="A2527">
        <v>2163795</v>
      </c>
      <c r="B2527" t="s">
        <v>9</v>
      </c>
      <c r="C2527" t="str">
        <f t="shared" si="163"/>
        <v>08651</v>
      </c>
      <c r="D2527" t="str">
        <f>""</f>
        <v/>
      </c>
      <c r="E2527">
        <v>2167393</v>
      </c>
      <c r="F2527" t="s">
        <v>9</v>
      </c>
      <c r="G2527" t="str">
        <f>"14438"</f>
        <v>14438</v>
      </c>
      <c r="H2527" t="str">
        <f>""</f>
        <v/>
      </c>
      <c r="I2527">
        <v>1</v>
      </c>
    </row>
    <row r="2528" spans="1:9">
      <c r="A2528">
        <v>2163795</v>
      </c>
      <c r="B2528" t="s">
        <v>9</v>
      </c>
      <c r="C2528" t="str">
        <f t="shared" si="163"/>
        <v>08651</v>
      </c>
      <c r="D2528" t="str">
        <f>""</f>
        <v/>
      </c>
      <c r="E2528">
        <v>2167394</v>
      </c>
      <c r="F2528" t="s">
        <v>9</v>
      </c>
      <c r="G2528" t="str">
        <f>"14439"</f>
        <v>14439</v>
      </c>
      <c r="H2528" t="str">
        <f>""</f>
        <v/>
      </c>
      <c r="I2528">
        <v>1</v>
      </c>
    </row>
    <row r="2529" spans="1:9">
      <c r="A2529">
        <v>2163795</v>
      </c>
      <c r="B2529" t="s">
        <v>9</v>
      </c>
      <c r="C2529" t="str">
        <f t="shared" si="163"/>
        <v>08651</v>
      </c>
      <c r="D2529" t="str">
        <f>""</f>
        <v/>
      </c>
      <c r="E2529">
        <v>2167396</v>
      </c>
      <c r="F2529" t="s">
        <v>9</v>
      </c>
      <c r="G2529" t="str">
        <f>"14441"</f>
        <v>14441</v>
      </c>
      <c r="H2529" t="str">
        <f>""</f>
        <v/>
      </c>
      <c r="I2529">
        <v>1</v>
      </c>
    </row>
    <row r="2530" spans="1:9">
      <c r="A2530">
        <v>2163795</v>
      </c>
      <c r="B2530" t="s">
        <v>9</v>
      </c>
      <c r="C2530" t="str">
        <f t="shared" si="163"/>
        <v>08651</v>
      </c>
      <c r="D2530" t="str">
        <f>""</f>
        <v/>
      </c>
      <c r="E2530">
        <v>2167397</v>
      </c>
      <c r="F2530" t="s">
        <v>9</v>
      </c>
      <c r="G2530" t="str">
        <f>"14442"</f>
        <v>14442</v>
      </c>
      <c r="H2530" t="str">
        <f>""</f>
        <v/>
      </c>
      <c r="I2530">
        <v>1</v>
      </c>
    </row>
    <row r="2531" spans="1:9">
      <c r="A2531">
        <v>2163795</v>
      </c>
      <c r="B2531" t="s">
        <v>9</v>
      </c>
      <c r="C2531" t="str">
        <f t="shared" si="163"/>
        <v>08651</v>
      </c>
      <c r="D2531" t="str">
        <f>""</f>
        <v/>
      </c>
      <c r="E2531">
        <v>2167398</v>
      </c>
      <c r="F2531" t="s">
        <v>9</v>
      </c>
      <c r="G2531" t="str">
        <f>"14443"</f>
        <v>14443</v>
      </c>
      <c r="H2531" t="str">
        <f>""</f>
        <v/>
      </c>
      <c r="I2531">
        <v>1</v>
      </c>
    </row>
    <row r="2532" spans="1:9">
      <c r="A2532">
        <v>2163795</v>
      </c>
      <c r="B2532" t="s">
        <v>9</v>
      </c>
      <c r="C2532" t="str">
        <f t="shared" si="163"/>
        <v>08651</v>
      </c>
      <c r="D2532" t="str">
        <f>""</f>
        <v/>
      </c>
      <c r="E2532">
        <v>2167415</v>
      </c>
      <c r="F2532" t="s">
        <v>9</v>
      </c>
      <c r="G2532" t="str">
        <f>"14468"</f>
        <v>14468</v>
      </c>
      <c r="H2532" t="str">
        <f>""</f>
        <v/>
      </c>
      <c r="I2532">
        <v>2</v>
      </c>
    </row>
    <row r="2533" spans="1:9">
      <c r="A2533">
        <v>2163816</v>
      </c>
      <c r="B2533" t="s">
        <v>9</v>
      </c>
      <c r="C2533" t="str">
        <f>"08682"</f>
        <v>08682</v>
      </c>
      <c r="D2533" t="str">
        <f>""</f>
        <v/>
      </c>
      <c r="E2533">
        <v>2159157</v>
      </c>
      <c r="F2533" t="s">
        <v>9</v>
      </c>
      <c r="G2533" t="str">
        <f>"01084"</f>
        <v>01084</v>
      </c>
      <c r="H2533" t="str">
        <f>""</f>
        <v/>
      </c>
      <c r="I2533">
        <v>2</v>
      </c>
    </row>
    <row r="2534" spans="1:9">
      <c r="A2534">
        <v>2163816</v>
      </c>
      <c r="B2534" t="s">
        <v>9</v>
      </c>
      <c r="C2534" t="str">
        <f>"08682"</f>
        <v>08682</v>
      </c>
      <c r="D2534" t="str">
        <f>""</f>
        <v/>
      </c>
      <c r="E2534">
        <v>2163744</v>
      </c>
      <c r="F2534" t="s">
        <v>9</v>
      </c>
      <c r="G2534" t="str">
        <f>"08565"</f>
        <v>08565</v>
      </c>
      <c r="H2534" t="str">
        <f>""</f>
        <v/>
      </c>
      <c r="I2534">
        <v>8</v>
      </c>
    </row>
    <row r="2535" spans="1:9">
      <c r="A2535">
        <v>2163816</v>
      </c>
      <c r="B2535" t="s">
        <v>9</v>
      </c>
      <c r="C2535" t="str">
        <f>"08682"</f>
        <v>08682</v>
      </c>
      <c r="D2535" t="str">
        <f>""</f>
        <v/>
      </c>
      <c r="E2535">
        <v>2163745</v>
      </c>
      <c r="F2535" t="s">
        <v>9</v>
      </c>
      <c r="G2535" t="str">
        <f>"08567"</f>
        <v>08567</v>
      </c>
      <c r="H2535" t="str">
        <f>""</f>
        <v/>
      </c>
      <c r="I2535">
        <v>8</v>
      </c>
    </row>
    <row r="2536" spans="1:9">
      <c r="A2536">
        <v>2163816</v>
      </c>
      <c r="B2536" t="s">
        <v>9</v>
      </c>
      <c r="C2536" t="str">
        <f>"08682"</f>
        <v>08682</v>
      </c>
      <c r="D2536" t="str">
        <f>""</f>
        <v/>
      </c>
      <c r="E2536">
        <v>2163858</v>
      </c>
      <c r="F2536" t="s">
        <v>9</v>
      </c>
      <c r="G2536" t="str">
        <f>"08746"</f>
        <v>08746</v>
      </c>
      <c r="H2536" t="str">
        <f>""</f>
        <v/>
      </c>
      <c r="I2536">
        <v>2</v>
      </c>
    </row>
    <row r="2537" spans="1:9">
      <c r="A2537">
        <v>2163817</v>
      </c>
      <c r="B2537" t="s">
        <v>9</v>
      </c>
      <c r="C2537" t="str">
        <f>"08683"</f>
        <v>08683</v>
      </c>
      <c r="D2537" t="str">
        <f>""</f>
        <v/>
      </c>
      <c r="E2537">
        <v>2163744</v>
      </c>
      <c r="F2537" t="s">
        <v>9</v>
      </c>
      <c r="G2537" t="str">
        <f>"08565"</f>
        <v>08565</v>
      </c>
      <c r="H2537" t="str">
        <f>""</f>
        <v/>
      </c>
      <c r="I2537">
        <v>8</v>
      </c>
    </row>
    <row r="2538" spans="1:9">
      <c r="A2538">
        <v>2163817</v>
      </c>
      <c r="B2538" t="s">
        <v>9</v>
      </c>
      <c r="C2538" t="str">
        <f>"08683"</f>
        <v>08683</v>
      </c>
      <c r="D2538" t="str">
        <f>""</f>
        <v/>
      </c>
      <c r="E2538">
        <v>2163745</v>
      </c>
      <c r="F2538" t="s">
        <v>9</v>
      </c>
      <c r="G2538" t="str">
        <f>"08567"</f>
        <v>08567</v>
      </c>
      <c r="H2538" t="str">
        <f>""</f>
        <v/>
      </c>
      <c r="I2538">
        <v>8</v>
      </c>
    </row>
    <row r="2539" spans="1:9">
      <c r="A2539">
        <v>2163817</v>
      </c>
      <c r="B2539" t="s">
        <v>9</v>
      </c>
      <c r="C2539" t="str">
        <f>"08683"</f>
        <v>08683</v>
      </c>
      <c r="D2539" t="str">
        <f>""</f>
        <v/>
      </c>
      <c r="E2539">
        <v>2163858</v>
      </c>
      <c r="F2539" t="s">
        <v>9</v>
      </c>
      <c r="G2539" t="str">
        <f>"08746"</f>
        <v>08746</v>
      </c>
      <c r="H2539" t="str">
        <f>""</f>
        <v/>
      </c>
      <c r="I2539">
        <v>4</v>
      </c>
    </row>
    <row r="2540" spans="1:9">
      <c r="A2540">
        <v>2163834</v>
      </c>
      <c r="B2540" t="s">
        <v>9</v>
      </c>
      <c r="C2540" t="str">
        <f t="shared" ref="C2540:C2545" si="164">"08703"</f>
        <v>08703</v>
      </c>
      <c r="D2540" t="str">
        <f>""</f>
        <v/>
      </c>
      <c r="E2540">
        <v>2160146</v>
      </c>
      <c r="F2540" t="s">
        <v>9</v>
      </c>
      <c r="G2540" t="str">
        <f>"02445"</f>
        <v>02445</v>
      </c>
      <c r="H2540" t="str">
        <f>""</f>
        <v/>
      </c>
      <c r="I2540">
        <v>2</v>
      </c>
    </row>
    <row r="2541" spans="1:9">
      <c r="A2541">
        <v>2163834</v>
      </c>
      <c r="B2541" t="s">
        <v>9</v>
      </c>
      <c r="C2541" t="str">
        <f t="shared" si="164"/>
        <v>08703</v>
      </c>
      <c r="D2541" t="str">
        <f>""</f>
        <v/>
      </c>
      <c r="E2541">
        <v>2160147</v>
      </c>
      <c r="F2541" t="s">
        <v>9</v>
      </c>
      <c r="G2541" t="str">
        <f>"02446"</f>
        <v>02446</v>
      </c>
      <c r="H2541" t="str">
        <f>""</f>
        <v/>
      </c>
      <c r="I2541">
        <v>1</v>
      </c>
    </row>
    <row r="2542" spans="1:9">
      <c r="A2542">
        <v>2163834</v>
      </c>
      <c r="B2542" t="s">
        <v>9</v>
      </c>
      <c r="C2542" t="str">
        <f t="shared" si="164"/>
        <v>08703</v>
      </c>
      <c r="D2542" t="str">
        <f>""</f>
        <v/>
      </c>
      <c r="E2542">
        <v>2160150</v>
      </c>
      <c r="F2542" t="s">
        <v>9</v>
      </c>
      <c r="G2542" t="str">
        <f>"02451"</f>
        <v>02451</v>
      </c>
      <c r="H2542" t="str">
        <f>""</f>
        <v/>
      </c>
      <c r="I2542">
        <v>1</v>
      </c>
    </row>
    <row r="2543" spans="1:9">
      <c r="A2543">
        <v>2163834</v>
      </c>
      <c r="B2543" t="s">
        <v>9</v>
      </c>
      <c r="C2543" t="str">
        <f t="shared" si="164"/>
        <v>08703</v>
      </c>
      <c r="D2543" t="str">
        <f>""</f>
        <v/>
      </c>
      <c r="E2543">
        <v>2160151</v>
      </c>
      <c r="F2543" t="s">
        <v>9</v>
      </c>
      <c r="G2543" t="str">
        <f>"02452"</f>
        <v>02452</v>
      </c>
      <c r="H2543" t="str">
        <f>""</f>
        <v/>
      </c>
      <c r="I2543">
        <v>2</v>
      </c>
    </row>
    <row r="2544" spans="1:9">
      <c r="A2544">
        <v>2163834</v>
      </c>
      <c r="B2544" t="s">
        <v>9</v>
      </c>
      <c r="C2544" t="str">
        <f t="shared" si="164"/>
        <v>08703</v>
      </c>
      <c r="D2544" t="str">
        <f>""</f>
        <v/>
      </c>
      <c r="E2544">
        <v>2163832</v>
      </c>
      <c r="F2544" t="s">
        <v>9</v>
      </c>
      <c r="G2544" t="str">
        <f>"08701"</f>
        <v>08701</v>
      </c>
      <c r="H2544" t="str">
        <f>""</f>
        <v/>
      </c>
      <c r="I2544">
        <v>1</v>
      </c>
    </row>
    <row r="2545" spans="1:9">
      <c r="A2545">
        <v>2163834</v>
      </c>
      <c r="B2545" t="s">
        <v>9</v>
      </c>
      <c r="C2545" t="str">
        <f t="shared" si="164"/>
        <v>08703</v>
      </c>
      <c r="D2545" t="str">
        <f>""</f>
        <v/>
      </c>
      <c r="E2545">
        <v>2163833</v>
      </c>
      <c r="F2545" t="s">
        <v>9</v>
      </c>
      <c r="G2545" t="str">
        <f>"08702"</f>
        <v>08702</v>
      </c>
      <c r="H2545" t="str">
        <f>""</f>
        <v/>
      </c>
      <c r="I2545">
        <v>1</v>
      </c>
    </row>
    <row r="2546" spans="1:9">
      <c r="A2546">
        <v>2163836</v>
      </c>
      <c r="B2546" t="s">
        <v>9</v>
      </c>
      <c r="C2546" t="str">
        <f>"08710"</f>
        <v>08710</v>
      </c>
      <c r="D2546" t="str">
        <f>""</f>
        <v/>
      </c>
      <c r="E2546">
        <v>2160463</v>
      </c>
      <c r="F2546" t="s">
        <v>9</v>
      </c>
      <c r="G2546" t="str">
        <f>"03014"</f>
        <v>03014</v>
      </c>
      <c r="H2546" t="str">
        <f>""</f>
        <v/>
      </c>
      <c r="I2546">
        <v>1</v>
      </c>
    </row>
    <row r="2547" spans="1:9">
      <c r="A2547">
        <v>2163836</v>
      </c>
      <c r="B2547" t="s">
        <v>9</v>
      </c>
      <c r="C2547" t="str">
        <f>"08710"</f>
        <v>08710</v>
      </c>
      <c r="D2547" t="str">
        <f>""</f>
        <v/>
      </c>
      <c r="E2547">
        <v>2186689</v>
      </c>
      <c r="F2547" t="s">
        <v>9</v>
      </c>
      <c r="G2547" t="str">
        <f>"38565"</f>
        <v>38565</v>
      </c>
      <c r="H2547" t="str">
        <f>""</f>
        <v/>
      </c>
      <c r="I2547">
        <v>1</v>
      </c>
    </row>
    <row r="2548" spans="1:9">
      <c r="A2548">
        <v>2163836</v>
      </c>
      <c r="B2548" t="s">
        <v>9</v>
      </c>
      <c r="C2548" t="str">
        <f>"08710"</f>
        <v>08710</v>
      </c>
      <c r="D2548" t="str">
        <f>""</f>
        <v/>
      </c>
      <c r="E2548">
        <v>2186690</v>
      </c>
      <c r="F2548" t="s">
        <v>9</v>
      </c>
      <c r="G2548" t="str">
        <f>"38566"</f>
        <v>38566</v>
      </c>
      <c r="H2548" t="str">
        <f>""</f>
        <v/>
      </c>
      <c r="I2548">
        <v>1</v>
      </c>
    </row>
    <row r="2549" spans="1:9">
      <c r="A2549">
        <v>2163836</v>
      </c>
      <c r="B2549" t="s">
        <v>9</v>
      </c>
      <c r="C2549" t="str">
        <f>"08710"</f>
        <v>08710</v>
      </c>
      <c r="D2549" t="str">
        <f>""</f>
        <v/>
      </c>
      <c r="E2549">
        <v>2186691</v>
      </c>
      <c r="F2549" t="s">
        <v>9</v>
      </c>
      <c r="G2549" t="str">
        <f>"38567"</f>
        <v>38567</v>
      </c>
      <c r="H2549" t="str">
        <f>""</f>
        <v/>
      </c>
      <c r="I2549">
        <v>1</v>
      </c>
    </row>
    <row r="2550" spans="1:9">
      <c r="A2550">
        <v>2163843</v>
      </c>
      <c r="B2550" t="s">
        <v>9</v>
      </c>
      <c r="C2550" t="str">
        <f>"08720"</f>
        <v>08720</v>
      </c>
      <c r="D2550" t="str">
        <f>""</f>
        <v/>
      </c>
      <c r="E2550">
        <v>2163614</v>
      </c>
      <c r="F2550" t="s">
        <v>9</v>
      </c>
      <c r="G2550" t="str">
        <f>"08403"</f>
        <v>08403</v>
      </c>
      <c r="H2550" t="str">
        <f>""</f>
        <v/>
      </c>
      <c r="I2550">
        <v>4</v>
      </c>
    </row>
    <row r="2551" spans="1:9">
      <c r="A2551">
        <v>2163843</v>
      </c>
      <c r="B2551" t="s">
        <v>9</v>
      </c>
      <c r="C2551" t="str">
        <f>"08720"</f>
        <v>08720</v>
      </c>
      <c r="D2551" t="str">
        <f>""</f>
        <v/>
      </c>
      <c r="E2551">
        <v>2164002</v>
      </c>
      <c r="F2551" t="s">
        <v>9</v>
      </c>
      <c r="G2551" t="str">
        <f>"08947"</f>
        <v>08947</v>
      </c>
      <c r="H2551" t="str">
        <f>""</f>
        <v/>
      </c>
      <c r="I2551">
        <v>4</v>
      </c>
    </row>
    <row r="2552" spans="1:9">
      <c r="A2552">
        <v>2163843</v>
      </c>
      <c r="B2552" t="s">
        <v>9</v>
      </c>
      <c r="C2552" t="str">
        <f>"08720"</f>
        <v>08720</v>
      </c>
      <c r="D2552" t="str">
        <f>""</f>
        <v/>
      </c>
      <c r="E2552">
        <v>2164003</v>
      </c>
      <c r="F2552" t="s">
        <v>9</v>
      </c>
      <c r="G2552" t="str">
        <f>"08948"</f>
        <v>08948</v>
      </c>
      <c r="H2552" t="str">
        <f>""</f>
        <v/>
      </c>
      <c r="I2552">
        <v>2</v>
      </c>
    </row>
    <row r="2553" spans="1:9">
      <c r="A2553">
        <v>2163869</v>
      </c>
      <c r="B2553" t="s">
        <v>9</v>
      </c>
      <c r="C2553" t="str">
        <f>"08758"</f>
        <v>08758</v>
      </c>
      <c r="D2553" t="str">
        <f>""</f>
        <v/>
      </c>
      <c r="E2553">
        <v>2163989</v>
      </c>
      <c r="F2553" t="s">
        <v>9</v>
      </c>
      <c r="G2553" t="str">
        <f>"08933"</f>
        <v>08933</v>
      </c>
      <c r="H2553" t="str">
        <f>""</f>
        <v/>
      </c>
      <c r="I2553">
        <v>1</v>
      </c>
    </row>
    <row r="2554" spans="1:9">
      <c r="A2554">
        <v>2163869</v>
      </c>
      <c r="B2554" t="s">
        <v>9</v>
      </c>
      <c r="C2554" t="str">
        <f>"08758"</f>
        <v>08758</v>
      </c>
      <c r="D2554" t="str">
        <f>""</f>
        <v/>
      </c>
      <c r="E2554">
        <v>2163990</v>
      </c>
      <c r="F2554" t="s">
        <v>9</v>
      </c>
      <c r="G2554" t="str">
        <f>"08934"</f>
        <v>08934</v>
      </c>
      <c r="H2554" t="str">
        <f>""</f>
        <v/>
      </c>
      <c r="I2554">
        <v>1</v>
      </c>
    </row>
    <row r="2555" spans="1:9">
      <c r="A2555">
        <v>2163869</v>
      </c>
      <c r="B2555" t="s">
        <v>9</v>
      </c>
      <c r="C2555" t="str">
        <f>"08758"</f>
        <v>08758</v>
      </c>
      <c r="D2555" t="str">
        <f>""</f>
        <v/>
      </c>
      <c r="E2555">
        <v>2163991</v>
      </c>
      <c r="F2555" t="s">
        <v>9</v>
      </c>
      <c r="G2555" t="str">
        <f>"08935"</f>
        <v>08935</v>
      </c>
      <c r="H2555" t="str">
        <f>""</f>
        <v/>
      </c>
      <c r="I2555">
        <v>1</v>
      </c>
    </row>
    <row r="2556" spans="1:9">
      <c r="A2556">
        <v>2163870</v>
      </c>
      <c r="B2556" t="s">
        <v>9</v>
      </c>
      <c r="C2556" t="str">
        <f>"08759"</f>
        <v>08759</v>
      </c>
      <c r="D2556" t="str">
        <f>""</f>
        <v/>
      </c>
      <c r="E2556">
        <v>2163990</v>
      </c>
      <c r="F2556" t="s">
        <v>9</v>
      </c>
      <c r="G2556" t="str">
        <f>"08934"</f>
        <v>08934</v>
      </c>
      <c r="H2556" t="str">
        <f>""</f>
        <v/>
      </c>
      <c r="I2556">
        <v>1</v>
      </c>
    </row>
    <row r="2557" spans="1:9">
      <c r="A2557">
        <v>2163870</v>
      </c>
      <c r="B2557" t="s">
        <v>9</v>
      </c>
      <c r="C2557" t="str">
        <f>"08759"</f>
        <v>08759</v>
      </c>
      <c r="D2557" t="str">
        <f>""</f>
        <v/>
      </c>
      <c r="E2557">
        <v>2163991</v>
      </c>
      <c r="F2557" t="s">
        <v>9</v>
      </c>
      <c r="G2557" t="str">
        <f>"08935"</f>
        <v>08935</v>
      </c>
      <c r="H2557" t="str">
        <f>""</f>
        <v/>
      </c>
      <c r="I2557">
        <v>1</v>
      </c>
    </row>
    <row r="2558" spans="1:9">
      <c r="A2558">
        <v>2163870</v>
      </c>
      <c r="B2558" t="s">
        <v>9</v>
      </c>
      <c r="C2558" t="str">
        <f>"08759"</f>
        <v>08759</v>
      </c>
      <c r="D2558" t="str">
        <f>""</f>
        <v/>
      </c>
      <c r="E2558">
        <v>2163992</v>
      </c>
      <c r="F2558" t="s">
        <v>9</v>
      </c>
      <c r="G2558" t="str">
        <f>"08936"</f>
        <v>08936</v>
      </c>
      <c r="H2558" t="str">
        <f>""</f>
        <v/>
      </c>
      <c r="I2558">
        <v>1</v>
      </c>
    </row>
    <row r="2559" spans="1:9">
      <c r="A2559">
        <v>2163871</v>
      </c>
      <c r="B2559" t="s">
        <v>9</v>
      </c>
      <c r="C2559" t="str">
        <f>"08760"</f>
        <v>08760</v>
      </c>
      <c r="D2559" t="str">
        <f>""</f>
        <v/>
      </c>
      <c r="E2559">
        <v>2160619</v>
      </c>
      <c r="F2559" t="s">
        <v>9</v>
      </c>
      <c r="G2559" t="str">
        <f>"03308"</f>
        <v>03308</v>
      </c>
      <c r="H2559" t="str">
        <f>""</f>
        <v/>
      </c>
      <c r="I2559">
        <v>1</v>
      </c>
    </row>
    <row r="2560" spans="1:9">
      <c r="A2560">
        <v>2163871</v>
      </c>
      <c r="B2560" t="s">
        <v>9</v>
      </c>
      <c r="C2560" t="str">
        <f>"08760"</f>
        <v>08760</v>
      </c>
      <c r="D2560" t="str">
        <f>""</f>
        <v/>
      </c>
      <c r="E2560">
        <v>2160633</v>
      </c>
      <c r="F2560" t="s">
        <v>9</v>
      </c>
      <c r="G2560" t="str">
        <f>"03326"</f>
        <v>03326</v>
      </c>
      <c r="H2560" t="str">
        <f>""</f>
        <v/>
      </c>
      <c r="I2560">
        <v>1</v>
      </c>
    </row>
    <row r="2561" spans="1:9">
      <c r="A2561">
        <v>2163871</v>
      </c>
      <c r="B2561" t="s">
        <v>9</v>
      </c>
      <c r="C2561" t="str">
        <f>"08760"</f>
        <v>08760</v>
      </c>
      <c r="D2561" t="str">
        <f>""</f>
        <v/>
      </c>
      <c r="E2561">
        <v>2160634</v>
      </c>
      <c r="F2561" t="s">
        <v>9</v>
      </c>
      <c r="G2561" t="str">
        <f>"03327"</f>
        <v>03327</v>
      </c>
      <c r="H2561" t="str">
        <f>""</f>
        <v/>
      </c>
      <c r="I2561">
        <v>1</v>
      </c>
    </row>
    <row r="2562" spans="1:9">
      <c r="A2562">
        <v>2163871</v>
      </c>
      <c r="B2562" t="s">
        <v>9</v>
      </c>
      <c r="C2562" t="str">
        <f>"08760"</f>
        <v>08760</v>
      </c>
      <c r="D2562" t="str">
        <f>""</f>
        <v/>
      </c>
      <c r="E2562">
        <v>2166864</v>
      </c>
      <c r="F2562" t="s">
        <v>9</v>
      </c>
      <c r="G2562" t="str">
        <f>"12835"</f>
        <v>12835</v>
      </c>
      <c r="H2562" t="str">
        <f>""</f>
        <v/>
      </c>
      <c r="I2562">
        <v>1</v>
      </c>
    </row>
    <row r="2563" spans="1:9">
      <c r="A2563">
        <v>2163892</v>
      </c>
      <c r="B2563" t="s">
        <v>9</v>
      </c>
      <c r="C2563" t="str">
        <f t="shared" ref="C2563:C2570" si="165">"08787"</f>
        <v>08787</v>
      </c>
      <c r="D2563" t="str">
        <f>""</f>
        <v/>
      </c>
      <c r="E2563">
        <v>2163912</v>
      </c>
      <c r="F2563" t="s">
        <v>9</v>
      </c>
      <c r="G2563" t="str">
        <f>"08810"</f>
        <v>08810</v>
      </c>
      <c r="H2563" t="str">
        <f>""</f>
        <v/>
      </c>
      <c r="I2563">
        <v>2</v>
      </c>
    </row>
    <row r="2564" spans="1:9">
      <c r="A2564">
        <v>2163892</v>
      </c>
      <c r="B2564" t="s">
        <v>9</v>
      </c>
      <c r="C2564" t="str">
        <f t="shared" si="165"/>
        <v>08787</v>
      </c>
      <c r="D2564" t="str">
        <f>""</f>
        <v/>
      </c>
      <c r="E2564">
        <v>2163913</v>
      </c>
      <c r="F2564" t="s">
        <v>9</v>
      </c>
      <c r="G2564" t="str">
        <f>"08811"</f>
        <v>08811</v>
      </c>
      <c r="H2564" t="str">
        <f>""</f>
        <v/>
      </c>
      <c r="I2564">
        <v>2</v>
      </c>
    </row>
    <row r="2565" spans="1:9">
      <c r="A2565">
        <v>2163892</v>
      </c>
      <c r="B2565" t="s">
        <v>9</v>
      </c>
      <c r="C2565" t="str">
        <f t="shared" si="165"/>
        <v>08787</v>
      </c>
      <c r="D2565" t="str">
        <f>""</f>
        <v/>
      </c>
      <c r="E2565">
        <v>2163914</v>
      </c>
      <c r="F2565" t="s">
        <v>9</v>
      </c>
      <c r="G2565" t="str">
        <f>"08812"</f>
        <v>08812</v>
      </c>
      <c r="H2565" t="str">
        <f>""</f>
        <v/>
      </c>
      <c r="I2565">
        <v>2</v>
      </c>
    </row>
    <row r="2566" spans="1:9">
      <c r="A2566">
        <v>2163892</v>
      </c>
      <c r="B2566" t="s">
        <v>9</v>
      </c>
      <c r="C2566" t="str">
        <f t="shared" si="165"/>
        <v>08787</v>
      </c>
      <c r="D2566" t="str">
        <f>""</f>
        <v/>
      </c>
      <c r="E2566">
        <v>2163915</v>
      </c>
      <c r="F2566" t="s">
        <v>9</v>
      </c>
      <c r="G2566" t="str">
        <f>"08813"</f>
        <v>08813</v>
      </c>
      <c r="H2566" t="str">
        <f>""</f>
        <v/>
      </c>
      <c r="I2566">
        <v>2</v>
      </c>
    </row>
    <row r="2567" spans="1:9">
      <c r="A2567">
        <v>2163892</v>
      </c>
      <c r="B2567" t="s">
        <v>9</v>
      </c>
      <c r="C2567" t="str">
        <f t="shared" si="165"/>
        <v>08787</v>
      </c>
      <c r="D2567" t="str">
        <f>""</f>
        <v/>
      </c>
      <c r="E2567">
        <v>2163916</v>
      </c>
      <c r="F2567" t="s">
        <v>9</v>
      </c>
      <c r="G2567" t="str">
        <f>"08814"</f>
        <v>08814</v>
      </c>
      <c r="H2567" t="str">
        <f>""</f>
        <v/>
      </c>
      <c r="I2567">
        <v>2</v>
      </c>
    </row>
    <row r="2568" spans="1:9">
      <c r="A2568">
        <v>2163892</v>
      </c>
      <c r="B2568" t="s">
        <v>9</v>
      </c>
      <c r="C2568" t="str">
        <f t="shared" si="165"/>
        <v>08787</v>
      </c>
      <c r="D2568" t="str">
        <f>""</f>
        <v/>
      </c>
      <c r="E2568">
        <v>2163917</v>
      </c>
      <c r="F2568" t="s">
        <v>9</v>
      </c>
      <c r="G2568" t="str">
        <f>"08815"</f>
        <v>08815</v>
      </c>
      <c r="H2568" t="str">
        <f>""</f>
        <v/>
      </c>
      <c r="I2568">
        <v>2</v>
      </c>
    </row>
    <row r="2569" spans="1:9">
      <c r="A2569">
        <v>2163892</v>
      </c>
      <c r="B2569" t="s">
        <v>9</v>
      </c>
      <c r="C2569" t="str">
        <f t="shared" si="165"/>
        <v>08787</v>
      </c>
      <c r="D2569" t="str">
        <f>""</f>
        <v/>
      </c>
      <c r="E2569">
        <v>2163918</v>
      </c>
      <c r="F2569" t="s">
        <v>9</v>
      </c>
      <c r="G2569" t="str">
        <f>"08816"</f>
        <v>08816</v>
      </c>
      <c r="H2569" t="str">
        <f>""</f>
        <v/>
      </c>
      <c r="I2569">
        <v>2</v>
      </c>
    </row>
    <row r="2570" spans="1:9">
      <c r="A2570">
        <v>2163892</v>
      </c>
      <c r="B2570" t="s">
        <v>9</v>
      </c>
      <c r="C2570" t="str">
        <f t="shared" si="165"/>
        <v>08787</v>
      </c>
      <c r="D2570" t="str">
        <f>""</f>
        <v/>
      </c>
      <c r="E2570">
        <v>2163919</v>
      </c>
      <c r="F2570" t="s">
        <v>9</v>
      </c>
      <c r="G2570" t="str">
        <f>"08817"</f>
        <v>08817</v>
      </c>
      <c r="H2570" t="str">
        <f>""</f>
        <v/>
      </c>
      <c r="I2570">
        <v>2</v>
      </c>
    </row>
    <row r="2571" spans="1:9">
      <c r="A2571">
        <v>2163893</v>
      </c>
      <c r="B2571" t="s">
        <v>9</v>
      </c>
      <c r="C2571" t="str">
        <f>"08788"</f>
        <v>08788</v>
      </c>
      <c r="D2571" t="str">
        <f>""</f>
        <v/>
      </c>
      <c r="E2571">
        <v>2181958</v>
      </c>
      <c r="F2571" t="s">
        <v>9</v>
      </c>
      <c r="G2571" t="str">
        <f>"33384"</f>
        <v>33384</v>
      </c>
      <c r="H2571" t="str">
        <f>""</f>
        <v/>
      </c>
      <c r="I2571">
        <v>3</v>
      </c>
    </row>
    <row r="2572" spans="1:9">
      <c r="A2572">
        <v>2163893</v>
      </c>
      <c r="B2572" t="s">
        <v>9</v>
      </c>
      <c r="C2572" t="str">
        <f>"08788"</f>
        <v>08788</v>
      </c>
      <c r="D2572" t="str">
        <f>""</f>
        <v/>
      </c>
      <c r="E2572">
        <v>2181959</v>
      </c>
      <c r="F2572" t="s">
        <v>9</v>
      </c>
      <c r="G2572" t="str">
        <f>"33385"</f>
        <v>33385</v>
      </c>
      <c r="H2572" t="str">
        <f>""</f>
        <v/>
      </c>
      <c r="I2572">
        <v>1</v>
      </c>
    </row>
    <row r="2573" spans="1:9">
      <c r="A2573">
        <v>2163893</v>
      </c>
      <c r="B2573" t="s">
        <v>9</v>
      </c>
      <c r="C2573" t="str">
        <f>"08788"</f>
        <v>08788</v>
      </c>
      <c r="D2573" t="str">
        <f>""</f>
        <v/>
      </c>
      <c r="E2573">
        <v>2181960</v>
      </c>
      <c r="F2573" t="s">
        <v>9</v>
      </c>
      <c r="G2573" t="str">
        <f>"33386"</f>
        <v>33386</v>
      </c>
      <c r="H2573" t="str">
        <f>""</f>
        <v/>
      </c>
      <c r="I2573">
        <v>1</v>
      </c>
    </row>
    <row r="2574" spans="1:9">
      <c r="A2574">
        <v>2163893</v>
      </c>
      <c r="B2574" t="s">
        <v>9</v>
      </c>
      <c r="C2574" t="str">
        <f>"08788"</f>
        <v>08788</v>
      </c>
      <c r="D2574" t="str">
        <f>""</f>
        <v/>
      </c>
      <c r="E2574">
        <v>2181961</v>
      </c>
      <c r="F2574" t="s">
        <v>9</v>
      </c>
      <c r="G2574" t="str">
        <f>"33387"</f>
        <v>33387</v>
      </c>
      <c r="H2574" t="str">
        <f>""</f>
        <v/>
      </c>
      <c r="I2574">
        <v>1</v>
      </c>
    </row>
    <row r="2575" spans="1:9">
      <c r="A2575">
        <v>2163895</v>
      </c>
      <c r="B2575" t="s">
        <v>9</v>
      </c>
      <c r="C2575" t="str">
        <f t="shared" ref="C2575:C2583" si="166">"08791"</f>
        <v>08791</v>
      </c>
      <c r="D2575" t="str">
        <f>""</f>
        <v/>
      </c>
      <c r="E2575">
        <v>2184184</v>
      </c>
      <c r="F2575" t="s">
        <v>9</v>
      </c>
      <c r="G2575" t="str">
        <f>"35938"</f>
        <v>35938</v>
      </c>
      <c r="H2575" t="str">
        <f>""</f>
        <v/>
      </c>
      <c r="I2575">
        <v>1</v>
      </c>
    </row>
    <row r="2576" spans="1:9">
      <c r="A2576">
        <v>2163895</v>
      </c>
      <c r="B2576" t="s">
        <v>9</v>
      </c>
      <c r="C2576" t="str">
        <f t="shared" si="166"/>
        <v>08791</v>
      </c>
      <c r="D2576" t="str">
        <f>""</f>
        <v/>
      </c>
      <c r="E2576">
        <v>2184185</v>
      </c>
      <c r="F2576" t="s">
        <v>9</v>
      </c>
      <c r="G2576" t="str">
        <f>"35939"</f>
        <v>35939</v>
      </c>
      <c r="H2576" t="str">
        <f>""</f>
        <v/>
      </c>
      <c r="I2576">
        <v>1</v>
      </c>
    </row>
    <row r="2577" spans="1:9">
      <c r="A2577">
        <v>2163895</v>
      </c>
      <c r="B2577" t="s">
        <v>9</v>
      </c>
      <c r="C2577" t="str">
        <f t="shared" si="166"/>
        <v>08791</v>
      </c>
      <c r="D2577" t="str">
        <f>""</f>
        <v/>
      </c>
      <c r="E2577">
        <v>2184186</v>
      </c>
      <c r="F2577" t="s">
        <v>9</v>
      </c>
      <c r="G2577" t="str">
        <f>"35940"</f>
        <v>35940</v>
      </c>
      <c r="H2577" t="str">
        <f>""</f>
        <v/>
      </c>
      <c r="I2577">
        <v>1</v>
      </c>
    </row>
    <row r="2578" spans="1:9">
      <c r="A2578">
        <v>2163895</v>
      </c>
      <c r="B2578" t="s">
        <v>9</v>
      </c>
      <c r="C2578" t="str">
        <f t="shared" si="166"/>
        <v>08791</v>
      </c>
      <c r="D2578" t="str">
        <f>""</f>
        <v/>
      </c>
      <c r="E2578">
        <v>2184187</v>
      </c>
      <c r="F2578" t="s">
        <v>9</v>
      </c>
      <c r="G2578" t="str">
        <f>"35941"</f>
        <v>35941</v>
      </c>
      <c r="H2578" t="str">
        <f>""</f>
        <v/>
      </c>
      <c r="I2578">
        <v>2</v>
      </c>
    </row>
    <row r="2579" spans="1:9">
      <c r="A2579">
        <v>2163895</v>
      </c>
      <c r="B2579" t="s">
        <v>9</v>
      </c>
      <c r="C2579" t="str">
        <f t="shared" si="166"/>
        <v>08791</v>
      </c>
      <c r="D2579" t="str">
        <f>""</f>
        <v/>
      </c>
      <c r="E2579">
        <v>2184188</v>
      </c>
      <c r="F2579" t="s">
        <v>9</v>
      </c>
      <c r="G2579" t="str">
        <f>"35942"</f>
        <v>35942</v>
      </c>
      <c r="H2579" t="str">
        <f>""</f>
        <v/>
      </c>
      <c r="I2579">
        <v>1</v>
      </c>
    </row>
    <row r="2580" spans="1:9">
      <c r="A2580">
        <v>2163895</v>
      </c>
      <c r="B2580" t="s">
        <v>9</v>
      </c>
      <c r="C2580" t="str">
        <f t="shared" si="166"/>
        <v>08791</v>
      </c>
      <c r="D2580" t="str">
        <f>""</f>
        <v/>
      </c>
      <c r="E2580">
        <v>2184189</v>
      </c>
      <c r="F2580" t="s">
        <v>9</v>
      </c>
      <c r="G2580" t="str">
        <f>"35943"</f>
        <v>35943</v>
      </c>
      <c r="H2580" t="str">
        <f>""</f>
        <v/>
      </c>
      <c r="I2580">
        <v>2</v>
      </c>
    </row>
    <row r="2581" spans="1:9">
      <c r="A2581">
        <v>2163895</v>
      </c>
      <c r="B2581" t="s">
        <v>9</v>
      </c>
      <c r="C2581" t="str">
        <f t="shared" si="166"/>
        <v>08791</v>
      </c>
      <c r="D2581" t="str">
        <f>""</f>
        <v/>
      </c>
      <c r="E2581">
        <v>2184220</v>
      </c>
      <c r="F2581" t="s">
        <v>9</v>
      </c>
      <c r="G2581" t="str">
        <f>"35982"</f>
        <v>35982</v>
      </c>
      <c r="H2581" t="str">
        <f>""</f>
        <v/>
      </c>
      <c r="I2581">
        <v>1</v>
      </c>
    </row>
    <row r="2582" spans="1:9">
      <c r="A2582">
        <v>2163895</v>
      </c>
      <c r="B2582" t="s">
        <v>9</v>
      </c>
      <c r="C2582" t="str">
        <f t="shared" si="166"/>
        <v>08791</v>
      </c>
      <c r="D2582" t="str">
        <f>""</f>
        <v/>
      </c>
      <c r="E2582">
        <v>2184224</v>
      </c>
      <c r="F2582" t="s">
        <v>9</v>
      </c>
      <c r="G2582" t="str">
        <f>"35987"</f>
        <v>35987</v>
      </c>
      <c r="H2582" t="str">
        <f>""</f>
        <v/>
      </c>
      <c r="I2582">
        <v>1</v>
      </c>
    </row>
    <row r="2583" spans="1:9">
      <c r="A2583">
        <v>2163895</v>
      </c>
      <c r="B2583" t="s">
        <v>9</v>
      </c>
      <c r="C2583" t="str">
        <f t="shared" si="166"/>
        <v>08791</v>
      </c>
      <c r="D2583" t="str">
        <f>""</f>
        <v/>
      </c>
      <c r="E2583">
        <v>2184226</v>
      </c>
      <c r="F2583" t="s">
        <v>9</v>
      </c>
      <c r="G2583" t="str">
        <f>"35989"</f>
        <v>35989</v>
      </c>
      <c r="H2583" t="str">
        <f>""</f>
        <v/>
      </c>
      <c r="I2583">
        <v>1</v>
      </c>
    </row>
    <row r="2584" spans="1:9">
      <c r="A2584">
        <v>2163902</v>
      </c>
      <c r="B2584" t="s">
        <v>9</v>
      </c>
      <c r="C2584" t="str">
        <f t="shared" ref="C2584:C2590" si="167">"08800"</f>
        <v>08800</v>
      </c>
      <c r="D2584" t="str">
        <f>""</f>
        <v/>
      </c>
      <c r="E2584">
        <v>2159723</v>
      </c>
      <c r="F2584" t="s">
        <v>9</v>
      </c>
      <c r="G2584" t="str">
        <f>"01827"</f>
        <v>01827</v>
      </c>
      <c r="H2584" t="str">
        <f>""</f>
        <v/>
      </c>
      <c r="I2584">
        <v>1</v>
      </c>
    </row>
    <row r="2585" spans="1:9">
      <c r="A2585">
        <v>2163902</v>
      </c>
      <c r="B2585" t="s">
        <v>9</v>
      </c>
      <c r="C2585" t="str">
        <f t="shared" si="167"/>
        <v>08800</v>
      </c>
      <c r="D2585" t="str">
        <f>""</f>
        <v/>
      </c>
      <c r="E2585">
        <v>2160458</v>
      </c>
      <c r="F2585" t="s">
        <v>9</v>
      </c>
      <c r="G2585" t="str">
        <f>"03004"</f>
        <v>03004</v>
      </c>
      <c r="H2585" t="str">
        <f>""</f>
        <v/>
      </c>
      <c r="I2585">
        <v>6</v>
      </c>
    </row>
    <row r="2586" spans="1:9">
      <c r="A2586">
        <v>2163902</v>
      </c>
      <c r="B2586" t="s">
        <v>9</v>
      </c>
      <c r="C2586" t="str">
        <f t="shared" si="167"/>
        <v>08800</v>
      </c>
      <c r="D2586" t="str">
        <f>""</f>
        <v/>
      </c>
      <c r="E2586">
        <v>2160642</v>
      </c>
      <c r="F2586" t="s">
        <v>9</v>
      </c>
      <c r="G2586" t="str">
        <f>"03335"</f>
        <v>03335</v>
      </c>
      <c r="H2586" t="str">
        <f>""</f>
        <v/>
      </c>
      <c r="I2586">
        <v>1</v>
      </c>
    </row>
    <row r="2587" spans="1:9">
      <c r="A2587">
        <v>2163902</v>
      </c>
      <c r="B2587" t="s">
        <v>9</v>
      </c>
      <c r="C2587" t="str">
        <f t="shared" si="167"/>
        <v>08800</v>
      </c>
      <c r="D2587" t="str">
        <f>""</f>
        <v/>
      </c>
      <c r="E2587">
        <v>2160820</v>
      </c>
      <c r="F2587" t="s">
        <v>9</v>
      </c>
      <c r="G2587" t="str">
        <f>"03630"</f>
        <v>03630</v>
      </c>
      <c r="H2587" t="str">
        <f>""</f>
        <v/>
      </c>
      <c r="I2587">
        <v>1</v>
      </c>
    </row>
    <row r="2588" spans="1:9">
      <c r="A2588">
        <v>2163902</v>
      </c>
      <c r="B2588" t="s">
        <v>9</v>
      </c>
      <c r="C2588" t="str">
        <f t="shared" si="167"/>
        <v>08800</v>
      </c>
      <c r="D2588" t="str">
        <f>""</f>
        <v/>
      </c>
      <c r="E2588">
        <v>2160823</v>
      </c>
      <c r="F2588" t="s">
        <v>9</v>
      </c>
      <c r="G2588" t="str">
        <f>"03634"</f>
        <v>03634</v>
      </c>
      <c r="H2588" t="str">
        <f>""</f>
        <v/>
      </c>
      <c r="I2588">
        <v>1</v>
      </c>
    </row>
    <row r="2589" spans="1:9">
      <c r="A2589">
        <v>2163902</v>
      </c>
      <c r="B2589" t="s">
        <v>9</v>
      </c>
      <c r="C2589" t="str">
        <f t="shared" si="167"/>
        <v>08800</v>
      </c>
      <c r="D2589" t="str">
        <f>""</f>
        <v/>
      </c>
      <c r="E2589">
        <v>2161757</v>
      </c>
      <c r="F2589" t="s">
        <v>9</v>
      </c>
      <c r="G2589" t="str">
        <f>"05238"</f>
        <v>05238</v>
      </c>
      <c r="H2589" t="str">
        <f>""</f>
        <v/>
      </c>
      <c r="I2589">
        <v>1</v>
      </c>
    </row>
    <row r="2590" spans="1:9">
      <c r="A2590">
        <v>2163902</v>
      </c>
      <c r="B2590" t="s">
        <v>9</v>
      </c>
      <c r="C2590" t="str">
        <f t="shared" si="167"/>
        <v>08800</v>
      </c>
      <c r="D2590" t="str">
        <f>""</f>
        <v/>
      </c>
      <c r="E2590">
        <v>2162936</v>
      </c>
      <c r="F2590" t="s">
        <v>9</v>
      </c>
      <c r="G2590" t="str">
        <f>"07253"</f>
        <v>07253</v>
      </c>
      <c r="H2590" t="str">
        <f>""</f>
        <v/>
      </c>
      <c r="I2590">
        <v>1</v>
      </c>
    </row>
    <row r="2591" spans="1:9">
      <c r="A2591">
        <v>2163904</v>
      </c>
      <c r="B2591" t="s">
        <v>9</v>
      </c>
      <c r="C2591" t="str">
        <f t="shared" ref="C2591:C2602" si="168">"08802"</f>
        <v>08802</v>
      </c>
      <c r="D2591" t="str">
        <f>""</f>
        <v/>
      </c>
      <c r="E2591">
        <v>2159437</v>
      </c>
      <c r="F2591" t="s">
        <v>9</v>
      </c>
      <c r="G2591" t="str">
        <f>"01432"</f>
        <v>01432</v>
      </c>
      <c r="H2591" t="str">
        <f>""</f>
        <v/>
      </c>
      <c r="I2591">
        <v>1</v>
      </c>
    </row>
    <row r="2592" spans="1:9">
      <c r="A2592">
        <v>2163904</v>
      </c>
      <c r="B2592" t="s">
        <v>9</v>
      </c>
      <c r="C2592" t="str">
        <f t="shared" si="168"/>
        <v>08802</v>
      </c>
      <c r="D2592" t="str">
        <f>""</f>
        <v/>
      </c>
      <c r="E2592">
        <v>2160242</v>
      </c>
      <c r="F2592" t="s">
        <v>9</v>
      </c>
      <c r="G2592" t="str">
        <f>"02574"</f>
        <v>02574</v>
      </c>
      <c r="H2592" t="str">
        <f>""</f>
        <v/>
      </c>
      <c r="I2592">
        <v>1</v>
      </c>
    </row>
    <row r="2593" spans="1:9">
      <c r="A2593">
        <v>2163904</v>
      </c>
      <c r="B2593" t="s">
        <v>9</v>
      </c>
      <c r="C2593" t="str">
        <f t="shared" si="168"/>
        <v>08802</v>
      </c>
      <c r="D2593" t="str">
        <f>""</f>
        <v/>
      </c>
      <c r="E2593">
        <v>2160290</v>
      </c>
      <c r="F2593" t="s">
        <v>9</v>
      </c>
      <c r="G2593" t="str">
        <f>"02668"</f>
        <v>02668</v>
      </c>
      <c r="H2593" t="str">
        <f>""</f>
        <v/>
      </c>
      <c r="I2593">
        <v>2</v>
      </c>
    </row>
    <row r="2594" spans="1:9">
      <c r="A2594">
        <v>2163904</v>
      </c>
      <c r="B2594" t="s">
        <v>9</v>
      </c>
      <c r="C2594" t="str">
        <f t="shared" si="168"/>
        <v>08802</v>
      </c>
      <c r="D2594" t="str">
        <f>""</f>
        <v/>
      </c>
      <c r="E2594">
        <v>2163115</v>
      </c>
      <c r="F2594" t="s">
        <v>9</v>
      </c>
      <c r="G2594" t="str">
        <f>"07583"</f>
        <v>07583</v>
      </c>
      <c r="H2594" t="str">
        <f>""</f>
        <v/>
      </c>
      <c r="I2594">
        <v>1</v>
      </c>
    </row>
    <row r="2595" spans="1:9">
      <c r="A2595">
        <v>2163904</v>
      </c>
      <c r="B2595" t="s">
        <v>9</v>
      </c>
      <c r="C2595" t="str">
        <f t="shared" si="168"/>
        <v>08802</v>
      </c>
      <c r="D2595" t="str">
        <f>""</f>
        <v/>
      </c>
      <c r="E2595">
        <v>2163717</v>
      </c>
      <c r="F2595" t="s">
        <v>9</v>
      </c>
      <c r="G2595" t="str">
        <f>"08532"</f>
        <v>08532</v>
      </c>
      <c r="H2595" t="str">
        <f>""</f>
        <v/>
      </c>
      <c r="I2595">
        <v>2</v>
      </c>
    </row>
    <row r="2596" spans="1:9">
      <c r="A2596">
        <v>2163904</v>
      </c>
      <c r="B2596" t="s">
        <v>9</v>
      </c>
      <c r="C2596" t="str">
        <f t="shared" si="168"/>
        <v>08802</v>
      </c>
      <c r="D2596" t="str">
        <f>""</f>
        <v/>
      </c>
      <c r="E2596">
        <v>2163718</v>
      </c>
      <c r="F2596" t="s">
        <v>9</v>
      </c>
      <c r="G2596" t="str">
        <f>"08533"</f>
        <v>08533</v>
      </c>
      <c r="H2596" t="str">
        <f>""</f>
        <v/>
      </c>
      <c r="I2596">
        <v>2</v>
      </c>
    </row>
    <row r="2597" spans="1:9">
      <c r="A2597">
        <v>2163904</v>
      </c>
      <c r="B2597" t="s">
        <v>9</v>
      </c>
      <c r="C2597" t="str">
        <f t="shared" si="168"/>
        <v>08802</v>
      </c>
      <c r="D2597" t="str">
        <f>""</f>
        <v/>
      </c>
      <c r="E2597">
        <v>2163906</v>
      </c>
      <c r="F2597" t="s">
        <v>9</v>
      </c>
      <c r="G2597" t="str">
        <f>"08804"</f>
        <v>08804</v>
      </c>
      <c r="H2597" t="str">
        <f>""</f>
        <v/>
      </c>
      <c r="I2597">
        <v>1</v>
      </c>
    </row>
    <row r="2598" spans="1:9">
      <c r="A2598">
        <v>2163904</v>
      </c>
      <c r="B2598" t="s">
        <v>9</v>
      </c>
      <c r="C2598" t="str">
        <f t="shared" si="168"/>
        <v>08802</v>
      </c>
      <c r="D2598" t="str">
        <f>""</f>
        <v/>
      </c>
      <c r="E2598">
        <v>2163907</v>
      </c>
      <c r="F2598" t="s">
        <v>9</v>
      </c>
      <c r="G2598" t="str">
        <f>"08805"</f>
        <v>08805</v>
      </c>
      <c r="H2598" t="str">
        <f>""</f>
        <v/>
      </c>
      <c r="I2598">
        <v>2</v>
      </c>
    </row>
    <row r="2599" spans="1:9">
      <c r="A2599">
        <v>2163904</v>
      </c>
      <c r="B2599" t="s">
        <v>9</v>
      </c>
      <c r="C2599" t="str">
        <f t="shared" si="168"/>
        <v>08802</v>
      </c>
      <c r="D2599" t="str">
        <f>""</f>
        <v/>
      </c>
      <c r="E2599">
        <v>2163908</v>
      </c>
      <c r="F2599" t="s">
        <v>9</v>
      </c>
      <c r="G2599" t="str">
        <f>"08806"</f>
        <v>08806</v>
      </c>
      <c r="H2599" t="str">
        <f>""</f>
        <v/>
      </c>
      <c r="I2599">
        <v>2</v>
      </c>
    </row>
    <row r="2600" spans="1:9">
      <c r="A2600">
        <v>2163904</v>
      </c>
      <c r="B2600" t="s">
        <v>9</v>
      </c>
      <c r="C2600" t="str">
        <f t="shared" si="168"/>
        <v>08802</v>
      </c>
      <c r="D2600" t="str">
        <f>""</f>
        <v/>
      </c>
      <c r="E2600">
        <v>2163909</v>
      </c>
      <c r="F2600" t="s">
        <v>9</v>
      </c>
      <c r="G2600" t="str">
        <f>"08807"</f>
        <v>08807</v>
      </c>
      <c r="H2600" t="str">
        <f>""</f>
        <v/>
      </c>
      <c r="I2600">
        <v>2</v>
      </c>
    </row>
    <row r="2601" spans="1:9">
      <c r="A2601">
        <v>2163904</v>
      </c>
      <c r="B2601" t="s">
        <v>9</v>
      </c>
      <c r="C2601" t="str">
        <f t="shared" si="168"/>
        <v>08802</v>
      </c>
      <c r="D2601" t="str">
        <f>""</f>
        <v/>
      </c>
      <c r="E2601">
        <v>2163910</v>
      </c>
      <c r="F2601" t="s">
        <v>9</v>
      </c>
      <c r="G2601" t="str">
        <f>"08808"</f>
        <v>08808</v>
      </c>
      <c r="H2601" t="str">
        <f>""</f>
        <v/>
      </c>
      <c r="I2601">
        <v>1</v>
      </c>
    </row>
    <row r="2602" spans="1:9">
      <c r="A2602">
        <v>2163904</v>
      </c>
      <c r="B2602" t="s">
        <v>9</v>
      </c>
      <c r="C2602" t="str">
        <f t="shared" si="168"/>
        <v>08802</v>
      </c>
      <c r="D2602" t="str">
        <f>""</f>
        <v/>
      </c>
      <c r="E2602">
        <v>2163911</v>
      </c>
      <c r="F2602" t="s">
        <v>9</v>
      </c>
      <c r="G2602" t="str">
        <f>"08809"</f>
        <v>08809</v>
      </c>
      <c r="H2602" t="str">
        <f>""</f>
        <v/>
      </c>
      <c r="I2602">
        <v>1</v>
      </c>
    </row>
    <row r="2603" spans="1:9">
      <c r="A2603">
        <v>2163905</v>
      </c>
      <c r="B2603" t="s">
        <v>9</v>
      </c>
      <c r="C2603" t="str">
        <f t="shared" ref="C2603:C2613" si="169">"08803"</f>
        <v>08803</v>
      </c>
      <c r="D2603" t="str">
        <f>""</f>
        <v/>
      </c>
      <c r="E2603">
        <v>2159437</v>
      </c>
      <c r="F2603" t="s">
        <v>9</v>
      </c>
      <c r="G2603" t="str">
        <f>"01432"</f>
        <v>01432</v>
      </c>
      <c r="H2603" t="str">
        <f>""</f>
        <v/>
      </c>
      <c r="I2603">
        <v>1</v>
      </c>
    </row>
    <row r="2604" spans="1:9">
      <c r="A2604">
        <v>2163905</v>
      </c>
      <c r="B2604" t="s">
        <v>9</v>
      </c>
      <c r="C2604" t="str">
        <f t="shared" si="169"/>
        <v>08803</v>
      </c>
      <c r="D2604" t="str">
        <f>""</f>
        <v/>
      </c>
      <c r="E2604">
        <v>2160242</v>
      </c>
      <c r="F2604" t="s">
        <v>9</v>
      </c>
      <c r="G2604" t="str">
        <f>"02574"</f>
        <v>02574</v>
      </c>
      <c r="H2604" t="str">
        <f>""</f>
        <v/>
      </c>
      <c r="I2604">
        <v>1</v>
      </c>
    </row>
    <row r="2605" spans="1:9">
      <c r="A2605">
        <v>2163905</v>
      </c>
      <c r="B2605" t="s">
        <v>9</v>
      </c>
      <c r="C2605" t="str">
        <f t="shared" si="169"/>
        <v>08803</v>
      </c>
      <c r="D2605" t="str">
        <f>""</f>
        <v/>
      </c>
      <c r="E2605">
        <v>2160290</v>
      </c>
      <c r="F2605" t="s">
        <v>9</v>
      </c>
      <c r="G2605" t="str">
        <f>"02668"</f>
        <v>02668</v>
      </c>
      <c r="H2605" t="str">
        <f>""</f>
        <v/>
      </c>
      <c r="I2605">
        <v>2</v>
      </c>
    </row>
    <row r="2606" spans="1:9">
      <c r="A2606">
        <v>2163905</v>
      </c>
      <c r="B2606" t="s">
        <v>9</v>
      </c>
      <c r="C2606" t="str">
        <f t="shared" si="169"/>
        <v>08803</v>
      </c>
      <c r="D2606" t="str">
        <f>""</f>
        <v/>
      </c>
      <c r="E2606">
        <v>2161186</v>
      </c>
      <c r="F2606" t="s">
        <v>9</v>
      </c>
      <c r="G2606" t="str">
        <f>"04298"</f>
        <v>04298</v>
      </c>
      <c r="H2606" t="str">
        <f>""</f>
        <v/>
      </c>
      <c r="I2606">
        <v>1</v>
      </c>
    </row>
    <row r="2607" spans="1:9">
      <c r="A2607">
        <v>2163905</v>
      </c>
      <c r="B2607" t="s">
        <v>9</v>
      </c>
      <c r="C2607" t="str">
        <f t="shared" si="169"/>
        <v>08803</v>
      </c>
      <c r="D2607" t="str">
        <f>""</f>
        <v/>
      </c>
      <c r="E2607">
        <v>2163115</v>
      </c>
      <c r="F2607" t="s">
        <v>9</v>
      </c>
      <c r="G2607" t="str">
        <f>"07583"</f>
        <v>07583</v>
      </c>
      <c r="H2607" t="str">
        <f>""</f>
        <v/>
      </c>
      <c r="I2607">
        <v>1</v>
      </c>
    </row>
    <row r="2608" spans="1:9">
      <c r="A2608">
        <v>2163905</v>
      </c>
      <c r="B2608" t="s">
        <v>9</v>
      </c>
      <c r="C2608" t="str">
        <f t="shared" si="169"/>
        <v>08803</v>
      </c>
      <c r="D2608" t="str">
        <f>""</f>
        <v/>
      </c>
      <c r="E2608">
        <v>2163717</v>
      </c>
      <c r="F2608" t="s">
        <v>9</v>
      </c>
      <c r="G2608" t="str">
        <f>"08532"</f>
        <v>08532</v>
      </c>
      <c r="H2608" t="str">
        <f>""</f>
        <v/>
      </c>
      <c r="I2608">
        <v>2</v>
      </c>
    </row>
    <row r="2609" spans="1:9">
      <c r="A2609">
        <v>2163905</v>
      </c>
      <c r="B2609" t="s">
        <v>9</v>
      </c>
      <c r="C2609" t="str">
        <f t="shared" si="169"/>
        <v>08803</v>
      </c>
      <c r="D2609" t="str">
        <f>""</f>
        <v/>
      </c>
      <c r="E2609">
        <v>2163718</v>
      </c>
      <c r="F2609" t="s">
        <v>9</v>
      </c>
      <c r="G2609" t="str">
        <f>"08533"</f>
        <v>08533</v>
      </c>
      <c r="H2609" t="str">
        <f>""</f>
        <v/>
      </c>
      <c r="I2609">
        <v>2</v>
      </c>
    </row>
    <row r="2610" spans="1:9">
      <c r="A2610">
        <v>2163905</v>
      </c>
      <c r="B2610" t="s">
        <v>9</v>
      </c>
      <c r="C2610" t="str">
        <f t="shared" si="169"/>
        <v>08803</v>
      </c>
      <c r="D2610" t="str">
        <f>""</f>
        <v/>
      </c>
      <c r="E2610">
        <v>2163906</v>
      </c>
      <c r="F2610" t="s">
        <v>9</v>
      </c>
      <c r="G2610" t="str">
        <f>"08804"</f>
        <v>08804</v>
      </c>
      <c r="H2610" t="str">
        <f>""</f>
        <v/>
      </c>
      <c r="I2610">
        <v>1</v>
      </c>
    </row>
    <row r="2611" spans="1:9">
      <c r="A2611">
        <v>2163905</v>
      </c>
      <c r="B2611" t="s">
        <v>9</v>
      </c>
      <c r="C2611" t="str">
        <f t="shared" si="169"/>
        <v>08803</v>
      </c>
      <c r="D2611" t="str">
        <f>""</f>
        <v/>
      </c>
      <c r="E2611">
        <v>2163907</v>
      </c>
      <c r="F2611" t="s">
        <v>9</v>
      </c>
      <c r="G2611" t="str">
        <f>"08805"</f>
        <v>08805</v>
      </c>
      <c r="H2611" t="str">
        <f>""</f>
        <v/>
      </c>
      <c r="I2611">
        <v>2</v>
      </c>
    </row>
    <row r="2612" spans="1:9">
      <c r="A2612">
        <v>2163905</v>
      </c>
      <c r="B2612" t="s">
        <v>9</v>
      </c>
      <c r="C2612" t="str">
        <f t="shared" si="169"/>
        <v>08803</v>
      </c>
      <c r="D2612" t="str">
        <f>""</f>
        <v/>
      </c>
      <c r="E2612">
        <v>2163908</v>
      </c>
      <c r="F2612" t="s">
        <v>9</v>
      </c>
      <c r="G2612" t="str">
        <f>"08806"</f>
        <v>08806</v>
      </c>
      <c r="H2612" t="str">
        <f>""</f>
        <v/>
      </c>
      <c r="I2612">
        <v>2</v>
      </c>
    </row>
    <row r="2613" spans="1:9">
      <c r="A2613">
        <v>2163905</v>
      </c>
      <c r="B2613" t="s">
        <v>9</v>
      </c>
      <c r="C2613" t="str">
        <f t="shared" si="169"/>
        <v>08803</v>
      </c>
      <c r="D2613" t="str">
        <f>""</f>
        <v/>
      </c>
      <c r="E2613">
        <v>2163909</v>
      </c>
      <c r="F2613" t="s">
        <v>9</v>
      </c>
      <c r="G2613" t="str">
        <f>"08807"</f>
        <v>08807</v>
      </c>
      <c r="H2613" t="str">
        <f>""</f>
        <v/>
      </c>
      <c r="I2613">
        <v>2</v>
      </c>
    </row>
    <row r="2614" spans="1:9">
      <c r="A2614">
        <v>2163921</v>
      </c>
      <c r="B2614" t="s">
        <v>9</v>
      </c>
      <c r="C2614" t="str">
        <f>"08821"</f>
        <v>08821</v>
      </c>
      <c r="D2614" t="str">
        <f>""</f>
        <v/>
      </c>
      <c r="E2614">
        <v>2161410</v>
      </c>
      <c r="F2614" t="s">
        <v>9</v>
      </c>
      <c r="G2614" t="str">
        <f>"04678"</f>
        <v>04678</v>
      </c>
      <c r="H2614" t="str">
        <f>""</f>
        <v/>
      </c>
      <c r="I2614">
        <v>6</v>
      </c>
    </row>
    <row r="2615" spans="1:9">
      <c r="A2615">
        <v>2163921</v>
      </c>
      <c r="B2615" t="s">
        <v>9</v>
      </c>
      <c r="C2615" t="str">
        <f>"08821"</f>
        <v>08821</v>
      </c>
      <c r="D2615" t="str">
        <f>""</f>
        <v/>
      </c>
      <c r="E2615">
        <v>2163935</v>
      </c>
      <c r="F2615" t="s">
        <v>9</v>
      </c>
      <c r="G2615" t="str">
        <f>"08843"</f>
        <v>08843</v>
      </c>
      <c r="H2615" t="str">
        <f>""</f>
        <v/>
      </c>
      <c r="I2615">
        <v>1</v>
      </c>
    </row>
    <row r="2616" spans="1:9">
      <c r="A2616">
        <v>2163921</v>
      </c>
      <c r="B2616" t="s">
        <v>9</v>
      </c>
      <c r="C2616" t="str">
        <f>"08821"</f>
        <v>08821</v>
      </c>
      <c r="D2616" t="str">
        <f>""</f>
        <v/>
      </c>
      <c r="E2616">
        <v>2172875</v>
      </c>
      <c r="F2616" t="s">
        <v>9</v>
      </c>
      <c r="G2616" t="str">
        <f>"22117"</f>
        <v>22117</v>
      </c>
      <c r="H2616" t="str">
        <f>""</f>
        <v/>
      </c>
      <c r="I2616">
        <v>1</v>
      </c>
    </row>
    <row r="2617" spans="1:9">
      <c r="A2617">
        <v>2163922</v>
      </c>
      <c r="B2617" t="s">
        <v>9</v>
      </c>
      <c r="C2617" t="str">
        <f>"08822"</f>
        <v>08822</v>
      </c>
      <c r="D2617" t="str">
        <f>""</f>
        <v/>
      </c>
      <c r="E2617">
        <v>2160405</v>
      </c>
      <c r="F2617" t="s">
        <v>9</v>
      </c>
      <c r="G2617" t="str">
        <f>"02888"</f>
        <v>02888</v>
      </c>
      <c r="H2617" t="str">
        <f>""</f>
        <v/>
      </c>
      <c r="I2617">
        <v>6</v>
      </c>
    </row>
    <row r="2618" spans="1:9">
      <c r="A2618">
        <v>2163922</v>
      </c>
      <c r="B2618" t="s">
        <v>9</v>
      </c>
      <c r="C2618" t="str">
        <f>"08822"</f>
        <v>08822</v>
      </c>
      <c r="D2618" t="str">
        <f>""</f>
        <v/>
      </c>
      <c r="E2618">
        <v>2163988</v>
      </c>
      <c r="F2618" t="s">
        <v>9</v>
      </c>
      <c r="G2618" t="str">
        <f>"08932"</f>
        <v>08932</v>
      </c>
      <c r="H2618" t="str">
        <f>""</f>
        <v/>
      </c>
      <c r="I2618">
        <v>1</v>
      </c>
    </row>
    <row r="2619" spans="1:9">
      <c r="A2619">
        <v>2163922</v>
      </c>
      <c r="B2619" t="s">
        <v>9</v>
      </c>
      <c r="C2619" t="str">
        <f>"08822"</f>
        <v>08822</v>
      </c>
      <c r="D2619" t="str">
        <f>""</f>
        <v/>
      </c>
      <c r="E2619">
        <v>2172876</v>
      </c>
      <c r="F2619" t="s">
        <v>9</v>
      </c>
      <c r="G2619" t="str">
        <f>"22118"</f>
        <v>22118</v>
      </c>
      <c r="H2619" t="str">
        <f>""</f>
        <v/>
      </c>
      <c r="I2619">
        <v>1</v>
      </c>
    </row>
    <row r="2620" spans="1:9">
      <c r="A2620">
        <v>2163939</v>
      </c>
      <c r="B2620" t="s">
        <v>9</v>
      </c>
      <c r="C2620" t="str">
        <f>"08851"</f>
        <v>08851</v>
      </c>
      <c r="D2620" t="str">
        <f>""</f>
        <v/>
      </c>
      <c r="E2620">
        <v>2169546</v>
      </c>
      <c r="F2620" t="s">
        <v>9</v>
      </c>
      <c r="G2620" t="str">
        <f>"17643"</f>
        <v>17643</v>
      </c>
      <c r="H2620" t="str">
        <f>""</f>
        <v/>
      </c>
      <c r="I2620">
        <v>1</v>
      </c>
    </row>
    <row r="2621" spans="1:9">
      <c r="A2621">
        <v>2163939</v>
      </c>
      <c r="B2621" t="s">
        <v>9</v>
      </c>
      <c r="C2621" t="str">
        <f>"08851"</f>
        <v>08851</v>
      </c>
      <c r="D2621" t="str">
        <f>""</f>
        <v/>
      </c>
      <c r="E2621">
        <v>2169588</v>
      </c>
      <c r="F2621" t="s">
        <v>9</v>
      </c>
      <c r="G2621" t="str">
        <f>"17698"</f>
        <v>17698</v>
      </c>
      <c r="H2621" t="str">
        <f>""</f>
        <v/>
      </c>
      <c r="I2621">
        <v>1</v>
      </c>
    </row>
    <row r="2622" spans="1:9">
      <c r="A2622">
        <v>2163940</v>
      </c>
      <c r="B2622" t="s">
        <v>9</v>
      </c>
      <c r="C2622" t="str">
        <f>"08852"</f>
        <v>08852</v>
      </c>
      <c r="D2622" t="str">
        <f>""</f>
        <v/>
      </c>
      <c r="E2622">
        <v>2162456</v>
      </c>
      <c r="F2622" t="s">
        <v>9</v>
      </c>
      <c r="G2622" t="str">
        <f>"06448"</f>
        <v>06448</v>
      </c>
      <c r="H2622" t="str">
        <f>""</f>
        <v/>
      </c>
      <c r="I2622">
        <v>3</v>
      </c>
    </row>
    <row r="2623" spans="1:9">
      <c r="A2623">
        <v>2163940</v>
      </c>
      <c r="B2623" t="s">
        <v>9</v>
      </c>
      <c r="C2623" t="str">
        <f>"08852"</f>
        <v>08852</v>
      </c>
      <c r="D2623" t="str">
        <f>""</f>
        <v/>
      </c>
      <c r="E2623">
        <v>2162457</v>
      </c>
      <c r="F2623" t="s">
        <v>9</v>
      </c>
      <c r="G2623" t="str">
        <f>"06449"</f>
        <v>06449</v>
      </c>
      <c r="H2623" t="str">
        <f>""</f>
        <v/>
      </c>
      <c r="I2623">
        <v>2</v>
      </c>
    </row>
    <row r="2624" spans="1:9">
      <c r="A2624">
        <v>2163940</v>
      </c>
      <c r="B2624" t="s">
        <v>9</v>
      </c>
      <c r="C2624" t="str">
        <f>"08852"</f>
        <v>08852</v>
      </c>
      <c r="D2624" t="str">
        <f>""</f>
        <v/>
      </c>
      <c r="E2624">
        <v>2169546</v>
      </c>
      <c r="F2624" t="s">
        <v>9</v>
      </c>
      <c r="G2624" t="str">
        <f>"17643"</f>
        <v>17643</v>
      </c>
      <c r="H2624" t="str">
        <f>""</f>
        <v/>
      </c>
      <c r="I2624">
        <v>1</v>
      </c>
    </row>
    <row r="2625" spans="1:9">
      <c r="A2625">
        <v>2163940</v>
      </c>
      <c r="B2625" t="s">
        <v>9</v>
      </c>
      <c r="C2625" t="str">
        <f>"08852"</f>
        <v>08852</v>
      </c>
      <c r="D2625" t="str">
        <f>""</f>
        <v/>
      </c>
      <c r="E2625">
        <v>2169588</v>
      </c>
      <c r="F2625" t="s">
        <v>9</v>
      </c>
      <c r="G2625" t="str">
        <f>"17698"</f>
        <v>17698</v>
      </c>
      <c r="H2625" t="str">
        <f>""</f>
        <v/>
      </c>
      <c r="I2625">
        <v>1</v>
      </c>
    </row>
    <row r="2626" spans="1:9">
      <c r="A2626">
        <v>2163946</v>
      </c>
      <c r="B2626" t="s">
        <v>9</v>
      </c>
      <c r="C2626" t="str">
        <f t="shared" ref="C2626:C2634" si="170">"08864"</f>
        <v>08864</v>
      </c>
      <c r="D2626" t="str">
        <f>""</f>
        <v/>
      </c>
      <c r="E2626">
        <v>2161824</v>
      </c>
      <c r="F2626" t="s">
        <v>9</v>
      </c>
      <c r="G2626" t="str">
        <f>"05356"</f>
        <v>05356</v>
      </c>
      <c r="H2626" t="str">
        <f>""</f>
        <v/>
      </c>
      <c r="I2626">
        <v>1</v>
      </c>
    </row>
    <row r="2627" spans="1:9">
      <c r="A2627">
        <v>2163946</v>
      </c>
      <c r="B2627" t="s">
        <v>9</v>
      </c>
      <c r="C2627" t="str">
        <f t="shared" si="170"/>
        <v>08864</v>
      </c>
      <c r="D2627" t="str">
        <f>""</f>
        <v/>
      </c>
      <c r="E2627">
        <v>2163371</v>
      </c>
      <c r="F2627" t="s">
        <v>9</v>
      </c>
      <c r="G2627" t="str">
        <f>"08005"</f>
        <v>08005</v>
      </c>
      <c r="H2627" t="str">
        <f>""</f>
        <v/>
      </c>
      <c r="I2627">
        <v>1</v>
      </c>
    </row>
    <row r="2628" spans="1:9">
      <c r="A2628">
        <v>2163946</v>
      </c>
      <c r="B2628" t="s">
        <v>9</v>
      </c>
      <c r="C2628" t="str">
        <f t="shared" si="170"/>
        <v>08864</v>
      </c>
      <c r="D2628" t="str">
        <f>""</f>
        <v/>
      </c>
      <c r="E2628">
        <v>2163372</v>
      </c>
      <c r="F2628" t="s">
        <v>9</v>
      </c>
      <c r="G2628" t="str">
        <f>"08006"</f>
        <v>08006</v>
      </c>
      <c r="H2628" t="str">
        <f>""</f>
        <v/>
      </c>
      <c r="I2628">
        <v>1</v>
      </c>
    </row>
    <row r="2629" spans="1:9">
      <c r="A2629">
        <v>2163946</v>
      </c>
      <c r="B2629" t="s">
        <v>9</v>
      </c>
      <c r="C2629" t="str">
        <f t="shared" si="170"/>
        <v>08864</v>
      </c>
      <c r="D2629" t="str">
        <f>""</f>
        <v/>
      </c>
      <c r="E2629">
        <v>2163373</v>
      </c>
      <c r="F2629" t="s">
        <v>9</v>
      </c>
      <c r="G2629" t="str">
        <f>"08007"</f>
        <v>08007</v>
      </c>
      <c r="H2629" t="str">
        <f>""</f>
        <v/>
      </c>
      <c r="I2629">
        <v>1</v>
      </c>
    </row>
    <row r="2630" spans="1:9">
      <c r="A2630">
        <v>2163946</v>
      </c>
      <c r="B2630" t="s">
        <v>9</v>
      </c>
      <c r="C2630" t="str">
        <f t="shared" si="170"/>
        <v>08864</v>
      </c>
      <c r="D2630" t="str">
        <f>""</f>
        <v/>
      </c>
      <c r="E2630">
        <v>2163374</v>
      </c>
      <c r="F2630" t="s">
        <v>9</v>
      </c>
      <c r="G2630" t="str">
        <f>"08008"</f>
        <v>08008</v>
      </c>
      <c r="H2630" t="str">
        <f>""</f>
        <v/>
      </c>
      <c r="I2630">
        <v>1</v>
      </c>
    </row>
    <row r="2631" spans="1:9">
      <c r="A2631">
        <v>2163946</v>
      </c>
      <c r="B2631" t="s">
        <v>9</v>
      </c>
      <c r="C2631" t="str">
        <f t="shared" si="170"/>
        <v>08864</v>
      </c>
      <c r="D2631" t="str">
        <f>""</f>
        <v/>
      </c>
      <c r="E2631">
        <v>2163375</v>
      </c>
      <c r="F2631" t="s">
        <v>9</v>
      </c>
      <c r="G2631" t="str">
        <f>"08009"</f>
        <v>08009</v>
      </c>
      <c r="H2631" t="str">
        <f>""</f>
        <v/>
      </c>
      <c r="I2631">
        <v>1</v>
      </c>
    </row>
    <row r="2632" spans="1:9">
      <c r="A2632">
        <v>2163946</v>
      </c>
      <c r="B2632" t="s">
        <v>9</v>
      </c>
      <c r="C2632" t="str">
        <f t="shared" si="170"/>
        <v>08864</v>
      </c>
      <c r="D2632" t="str">
        <f>""</f>
        <v/>
      </c>
      <c r="E2632">
        <v>2163376</v>
      </c>
      <c r="F2632" t="s">
        <v>9</v>
      </c>
      <c r="G2632" t="str">
        <f>"08010"</f>
        <v>08010</v>
      </c>
      <c r="H2632" t="str">
        <f>""</f>
        <v/>
      </c>
      <c r="I2632">
        <v>1</v>
      </c>
    </row>
    <row r="2633" spans="1:9">
      <c r="A2633">
        <v>2163946</v>
      </c>
      <c r="B2633" t="s">
        <v>9</v>
      </c>
      <c r="C2633" t="str">
        <f t="shared" si="170"/>
        <v>08864</v>
      </c>
      <c r="D2633" t="str">
        <f>""</f>
        <v/>
      </c>
      <c r="E2633">
        <v>2163377</v>
      </c>
      <c r="F2633" t="s">
        <v>9</v>
      </c>
      <c r="G2633" t="str">
        <f>"08011"</f>
        <v>08011</v>
      </c>
      <c r="H2633" t="str">
        <f>""</f>
        <v/>
      </c>
      <c r="I2633">
        <v>1</v>
      </c>
    </row>
    <row r="2634" spans="1:9">
      <c r="A2634">
        <v>2163946</v>
      </c>
      <c r="B2634" t="s">
        <v>9</v>
      </c>
      <c r="C2634" t="str">
        <f t="shared" si="170"/>
        <v>08864</v>
      </c>
      <c r="D2634" t="str">
        <f>""</f>
        <v/>
      </c>
      <c r="E2634">
        <v>2163681</v>
      </c>
      <c r="F2634" t="s">
        <v>9</v>
      </c>
      <c r="G2634" t="str">
        <f>"08488"</f>
        <v>08488</v>
      </c>
      <c r="H2634" t="str">
        <f>""</f>
        <v/>
      </c>
      <c r="I2634">
        <v>1</v>
      </c>
    </row>
    <row r="2635" spans="1:9">
      <c r="A2635">
        <v>2163957</v>
      </c>
      <c r="B2635" t="s">
        <v>9</v>
      </c>
      <c r="C2635" t="str">
        <f>"08884"</f>
        <v>08884</v>
      </c>
      <c r="D2635" t="str">
        <f>""</f>
        <v/>
      </c>
      <c r="E2635">
        <v>2162443</v>
      </c>
      <c r="F2635" t="s">
        <v>9</v>
      </c>
      <c r="G2635" t="str">
        <f>"06433"</f>
        <v>06433</v>
      </c>
      <c r="H2635" t="str">
        <f>""</f>
        <v/>
      </c>
      <c r="I2635">
        <v>1</v>
      </c>
    </row>
    <row r="2636" spans="1:9">
      <c r="A2636">
        <v>2163957</v>
      </c>
      <c r="B2636" t="s">
        <v>9</v>
      </c>
      <c r="C2636" t="str">
        <f>"08884"</f>
        <v>08884</v>
      </c>
      <c r="D2636" t="str">
        <f>""</f>
        <v/>
      </c>
      <c r="E2636">
        <v>2162444</v>
      </c>
      <c r="F2636" t="s">
        <v>9</v>
      </c>
      <c r="G2636" t="str">
        <f>"06435"</f>
        <v>06435</v>
      </c>
      <c r="H2636" t="str">
        <f>""</f>
        <v/>
      </c>
      <c r="I2636">
        <v>2</v>
      </c>
    </row>
    <row r="2637" spans="1:9">
      <c r="A2637">
        <v>2163957</v>
      </c>
      <c r="B2637" t="s">
        <v>9</v>
      </c>
      <c r="C2637" t="str">
        <f>"08884"</f>
        <v>08884</v>
      </c>
      <c r="D2637" t="str">
        <f>""</f>
        <v/>
      </c>
      <c r="E2637">
        <v>2162445</v>
      </c>
      <c r="F2637" t="s">
        <v>9</v>
      </c>
      <c r="G2637" t="str">
        <f>"06436"</f>
        <v>06436</v>
      </c>
      <c r="H2637" t="str">
        <f>""</f>
        <v/>
      </c>
      <c r="I2637">
        <v>1</v>
      </c>
    </row>
    <row r="2638" spans="1:9">
      <c r="A2638">
        <v>2163957</v>
      </c>
      <c r="B2638" t="s">
        <v>9</v>
      </c>
      <c r="C2638" t="str">
        <f>"08884"</f>
        <v>08884</v>
      </c>
      <c r="D2638" t="str">
        <f>""</f>
        <v/>
      </c>
      <c r="E2638">
        <v>2163840</v>
      </c>
      <c r="F2638" t="s">
        <v>9</v>
      </c>
      <c r="G2638" t="str">
        <f>"08716"</f>
        <v>08716</v>
      </c>
      <c r="H2638" t="str">
        <f>""</f>
        <v/>
      </c>
      <c r="I2638">
        <v>1</v>
      </c>
    </row>
    <row r="2639" spans="1:9">
      <c r="A2639">
        <v>2163958</v>
      </c>
      <c r="B2639" t="s">
        <v>9</v>
      </c>
      <c r="C2639" t="str">
        <f>"08885"</f>
        <v>08885</v>
      </c>
      <c r="D2639" t="str">
        <f>""</f>
        <v/>
      </c>
      <c r="E2639">
        <v>2162444</v>
      </c>
      <c r="F2639" t="s">
        <v>9</v>
      </c>
      <c r="G2639" t="str">
        <f>"06435"</f>
        <v>06435</v>
      </c>
      <c r="H2639" t="str">
        <f>""</f>
        <v/>
      </c>
      <c r="I2639">
        <v>2</v>
      </c>
    </row>
    <row r="2640" spans="1:9">
      <c r="A2640">
        <v>2163958</v>
      </c>
      <c r="B2640" t="s">
        <v>9</v>
      </c>
      <c r="C2640" t="str">
        <f>"08885"</f>
        <v>08885</v>
      </c>
      <c r="D2640" t="str">
        <f>""</f>
        <v/>
      </c>
      <c r="E2640">
        <v>2162445</v>
      </c>
      <c r="F2640" t="s">
        <v>9</v>
      </c>
      <c r="G2640" t="str">
        <f>"06436"</f>
        <v>06436</v>
      </c>
      <c r="H2640" t="str">
        <f>""</f>
        <v/>
      </c>
      <c r="I2640">
        <v>1</v>
      </c>
    </row>
    <row r="2641" spans="1:9">
      <c r="A2641">
        <v>2163958</v>
      </c>
      <c r="B2641" t="s">
        <v>9</v>
      </c>
      <c r="C2641" t="str">
        <f>"08885"</f>
        <v>08885</v>
      </c>
      <c r="D2641" t="str">
        <f>""</f>
        <v/>
      </c>
      <c r="E2641">
        <v>2162450</v>
      </c>
      <c r="F2641" t="s">
        <v>9</v>
      </c>
      <c r="G2641" t="str">
        <f>"06441"</f>
        <v>06441</v>
      </c>
      <c r="H2641" t="str">
        <f>""</f>
        <v/>
      </c>
      <c r="I2641">
        <v>1</v>
      </c>
    </row>
    <row r="2642" spans="1:9">
      <c r="A2642">
        <v>2163958</v>
      </c>
      <c r="B2642" t="s">
        <v>9</v>
      </c>
      <c r="C2642" t="str">
        <f>"08885"</f>
        <v>08885</v>
      </c>
      <c r="D2642" t="str">
        <f>""</f>
        <v/>
      </c>
      <c r="E2642">
        <v>2163840</v>
      </c>
      <c r="F2642" t="s">
        <v>9</v>
      </c>
      <c r="G2642" t="str">
        <f>"08716"</f>
        <v>08716</v>
      </c>
      <c r="H2642" t="str">
        <f>""</f>
        <v/>
      </c>
      <c r="I2642">
        <v>1</v>
      </c>
    </row>
    <row r="2643" spans="1:9">
      <c r="A2643">
        <v>2163972</v>
      </c>
      <c r="B2643" t="s">
        <v>9</v>
      </c>
      <c r="C2643" t="str">
        <f>"08909"</f>
        <v>08909</v>
      </c>
      <c r="D2643" t="str">
        <f>""</f>
        <v/>
      </c>
      <c r="E2643">
        <v>2164020</v>
      </c>
      <c r="F2643" t="s">
        <v>9</v>
      </c>
      <c r="G2643" t="str">
        <f>"08969"</f>
        <v>08969</v>
      </c>
      <c r="H2643" t="str">
        <f>""</f>
        <v/>
      </c>
      <c r="I2643">
        <v>10</v>
      </c>
    </row>
    <row r="2644" spans="1:9">
      <c r="A2644">
        <v>2163989</v>
      </c>
      <c r="B2644" t="s">
        <v>9</v>
      </c>
      <c r="C2644" t="str">
        <f>"08933"</f>
        <v>08933</v>
      </c>
      <c r="D2644" t="str">
        <f>""</f>
        <v/>
      </c>
      <c r="E2644">
        <v>2160788</v>
      </c>
      <c r="F2644" t="s">
        <v>9</v>
      </c>
      <c r="G2644" t="str">
        <f>"03594"</f>
        <v>03594</v>
      </c>
      <c r="H2644" t="str">
        <f>""</f>
        <v/>
      </c>
      <c r="I2644">
        <v>1</v>
      </c>
    </row>
    <row r="2645" spans="1:9">
      <c r="A2645">
        <v>2163989</v>
      </c>
      <c r="B2645" t="s">
        <v>9</v>
      </c>
      <c r="C2645" t="str">
        <f>"08933"</f>
        <v>08933</v>
      </c>
      <c r="D2645" t="str">
        <f>""</f>
        <v/>
      </c>
      <c r="E2645">
        <v>2167427</v>
      </c>
      <c r="F2645" t="s">
        <v>9</v>
      </c>
      <c r="G2645" t="str">
        <f>"14482"</f>
        <v>14482</v>
      </c>
      <c r="H2645" t="str">
        <f>""</f>
        <v/>
      </c>
      <c r="I2645">
        <v>1</v>
      </c>
    </row>
    <row r="2646" spans="1:9">
      <c r="A2646">
        <v>2163992</v>
      </c>
      <c r="B2646" t="s">
        <v>9</v>
      </c>
      <c r="C2646" t="str">
        <f>"08936"</f>
        <v>08936</v>
      </c>
      <c r="D2646" t="str">
        <f>""</f>
        <v/>
      </c>
      <c r="E2646">
        <v>2160788</v>
      </c>
      <c r="F2646" t="s">
        <v>9</v>
      </c>
      <c r="G2646" t="str">
        <f>"03594"</f>
        <v>03594</v>
      </c>
      <c r="H2646" t="str">
        <f>""</f>
        <v/>
      </c>
      <c r="I2646">
        <v>1</v>
      </c>
    </row>
    <row r="2647" spans="1:9">
      <c r="A2647">
        <v>2163992</v>
      </c>
      <c r="B2647" t="s">
        <v>9</v>
      </c>
      <c r="C2647" t="str">
        <f>"08936"</f>
        <v>08936</v>
      </c>
      <c r="D2647" t="str">
        <f>""</f>
        <v/>
      </c>
      <c r="E2647">
        <v>2167428</v>
      </c>
      <c r="F2647" t="s">
        <v>9</v>
      </c>
      <c r="G2647" t="str">
        <f>"14483"</f>
        <v>14483</v>
      </c>
      <c r="H2647" t="str">
        <f>""</f>
        <v/>
      </c>
      <c r="I2647">
        <v>1</v>
      </c>
    </row>
    <row r="2648" spans="1:9">
      <c r="A2648">
        <v>2163996</v>
      </c>
      <c r="B2648" t="s">
        <v>9</v>
      </c>
      <c r="C2648" t="str">
        <f>"08941"</f>
        <v>08941</v>
      </c>
      <c r="D2648" t="str">
        <f>""</f>
        <v/>
      </c>
      <c r="E2648">
        <v>2163744</v>
      </c>
      <c r="F2648" t="s">
        <v>9</v>
      </c>
      <c r="G2648" t="str">
        <f>"08565"</f>
        <v>08565</v>
      </c>
      <c r="H2648" t="str">
        <f>""</f>
        <v/>
      </c>
      <c r="I2648">
        <v>8</v>
      </c>
    </row>
    <row r="2649" spans="1:9">
      <c r="A2649">
        <v>2163996</v>
      </c>
      <c r="B2649" t="s">
        <v>9</v>
      </c>
      <c r="C2649" t="str">
        <f>"08941"</f>
        <v>08941</v>
      </c>
      <c r="D2649" t="str">
        <f>""</f>
        <v/>
      </c>
      <c r="E2649">
        <v>2163745</v>
      </c>
      <c r="F2649" t="s">
        <v>9</v>
      </c>
      <c r="G2649" t="str">
        <f>"08567"</f>
        <v>08567</v>
      </c>
      <c r="H2649" t="str">
        <f>""</f>
        <v/>
      </c>
      <c r="I2649">
        <v>8</v>
      </c>
    </row>
    <row r="2650" spans="1:9">
      <c r="A2650">
        <v>2163996</v>
      </c>
      <c r="B2650" t="s">
        <v>9</v>
      </c>
      <c r="C2650" t="str">
        <f>"08941"</f>
        <v>08941</v>
      </c>
      <c r="D2650" t="str">
        <f>""</f>
        <v/>
      </c>
      <c r="E2650">
        <v>2163998</v>
      </c>
      <c r="F2650" t="s">
        <v>9</v>
      </c>
      <c r="G2650" t="str">
        <f>"08943"</f>
        <v>08943</v>
      </c>
      <c r="H2650" t="str">
        <f>""</f>
        <v/>
      </c>
      <c r="I2650">
        <v>2</v>
      </c>
    </row>
    <row r="2651" spans="1:9">
      <c r="A2651">
        <v>2163996</v>
      </c>
      <c r="B2651" t="s">
        <v>9</v>
      </c>
      <c r="C2651" t="str">
        <f>"08941"</f>
        <v>08941</v>
      </c>
      <c r="D2651" t="str">
        <f>""</f>
        <v/>
      </c>
      <c r="E2651">
        <v>2163999</v>
      </c>
      <c r="F2651" t="s">
        <v>9</v>
      </c>
      <c r="G2651" t="str">
        <f>"08944"</f>
        <v>08944</v>
      </c>
      <c r="H2651" t="str">
        <f>""</f>
        <v/>
      </c>
      <c r="I2651">
        <v>2</v>
      </c>
    </row>
    <row r="2652" spans="1:9">
      <c r="A2652">
        <v>2163997</v>
      </c>
      <c r="B2652" t="s">
        <v>9</v>
      </c>
      <c r="C2652" t="str">
        <f>"08942"</f>
        <v>08942</v>
      </c>
      <c r="D2652" t="str">
        <f>""</f>
        <v/>
      </c>
      <c r="E2652">
        <v>2159157</v>
      </c>
      <c r="F2652" t="s">
        <v>9</v>
      </c>
      <c r="G2652" t="str">
        <f>"01084"</f>
        <v>01084</v>
      </c>
      <c r="H2652" t="str">
        <f>""</f>
        <v/>
      </c>
      <c r="I2652">
        <v>2</v>
      </c>
    </row>
    <row r="2653" spans="1:9">
      <c r="A2653">
        <v>2163997</v>
      </c>
      <c r="B2653" t="s">
        <v>9</v>
      </c>
      <c r="C2653" t="str">
        <f>"08942"</f>
        <v>08942</v>
      </c>
      <c r="D2653" t="str">
        <f>""</f>
        <v/>
      </c>
      <c r="E2653">
        <v>2163744</v>
      </c>
      <c r="F2653" t="s">
        <v>9</v>
      </c>
      <c r="G2653" t="str">
        <f>"08565"</f>
        <v>08565</v>
      </c>
      <c r="H2653" t="str">
        <f>""</f>
        <v/>
      </c>
      <c r="I2653">
        <v>8</v>
      </c>
    </row>
    <row r="2654" spans="1:9">
      <c r="A2654">
        <v>2163997</v>
      </c>
      <c r="B2654" t="s">
        <v>9</v>
      </c>
      <c r="C2654" t="str">
        <f>"08942"</f>
        <v>08942</v>
      </c>
      <c r="D2654" t="str">
        <f>""</f>
        <v/>
      </c>
      <c r="E2654">
        <v>2163745</v>
      </c>
      <c r="F2654" t="s">
        <v>9</v>
      </c>
      <c r="G2654" t="str">
        <f>"08567"</f>
        <v>08567</v>
      </c>
      <c r="H2654" t="str">
        <f>""</f>
        <v/>
      </c>
      <c r="I2654">
        <v>8</v>
      </c>
    </row>
    <row r="2655" spans="1:9">
      <c r="A2655">
        <v>2163997</v>
      </c>
      <c r="B2655" t="s">
        <v>9</v>
      </c>
      <c r="C2655" t="str">
        <f>"08942"</f>
        <v>08942</v>
      </c>
      <c r="D2655" t="str">
        <f>""</f>
        <v/>
      </c>
      <c r="E2655">
        <v>2163999</v>
      </c>
      <c r="F2655" t="s">
        <v>9</v>
      </c>
      <c r="G2655" t="str">
        <f>"08944"</f>
        <v>08944</v>
      </c>
      <c r="H2655" t="str">
        <f>""</f>
        <v/>
      </c>
      <c r="I2655">
        <v>2</v>
      </c>
    </row>
    <row r="2656" spans="1:9">
      <c r="A2656">
        <v>2164016</v>
      </c>
      <c r="B2656" t="s">
        <v>9</v>
      </c>
      <c r="C2656" t="str">
        <f>"08964"</f>
        <v>08964</v>
      </c>
      <c r="D2656" t="str">
        <f>""</f>
        <v/>
      </c>
      <c r="E2656">
        <v>2159111</v>
      </c>
      <c r="F2656" t="s">
        <v>9</v>
      </c>
      <c r="G2656" t="str">
        <f>"01030"</f>
        <v>01030</v>
      </c>
      <c r="H2656" t="str">
        <f>""</f>
        <v/>
      </c>
      <c r="I2656">
        <v>6</v>
      </c>
    </row>
    <row r="2657" spans="1:9">
      <c r="A2657">
        <v>2164016</v>
      </c>
      <c r="B2657" t="s">
        <v>9</v>
      </c>
      <c r="C2657" t="str">
        <f>"08964"</f>
        <v>08964</v>
      </c>
      <c r="D2657" t="str">
        <f>""</f>
        <v/>
      </c>
      <c r="E2657">
        <v>2159149</v>
      </c>
      <c r="F2657" t="s">
        <v>9</v>
      </c>
      <c r="G2657" t="str">
        <f>"01074"</f>
        <v>01074</v>
      </c>
      <c r="H2657" t="str">
        <f>""</f>
        <v/>
      </c>
      <c r="I2657">
        <v>6</v>
      </c>
    </row>
    <row r="2658" spans="1:9">
      <c r="A2658">
        <v>2164016</v>
      </c>
      <c r="B2658" t="s">
        <v>9</v>
      </c>
      <c r="C2658" t="str">
        <f>"08964"</f>
        <v>08964</v>
      </c>
      <c r="D2658" t="str">
        <f>""</f>
        <v/>
      </c>
      <c r="E2658">
        <v>2161063</v>
      </c>
      <c r="F2658" t="s">
        <v>9</v>
      </c>
      <c r="G2658" t="str">
        <f>"04077"</f>
        <v>04077</v>
      </c>
      <c r="H2658" t="str">
        <f>""</f>
        <v/>
      </c>
      <c r="I2658">
        <v>6</v>
      </c>
    </row>
    <row r="2659" spans="1:9">
      <c r="A2659">
        <v>2164016</v>
      </c>
      <c r="B2659" t="s">
        <v>9</v>
      </c>
      <c r="C2659" t="str">
        <f>"08964"</f>
        <v>08964</v>
      </c>
      <c r="D2659" t="str">
        <f>""</f>
        <v/>
      </c>
      <c r="E2659">
        <v>2164517</v>
      </c>
      <c r="F2659" t="s">
        <v>9</v>
      </c>
      <c r="G2659" t="str">
        <f>"09783"</f>
        <v>09783</v>
      </c>
      <c r="H2659" t="str">
        <f>""</f>
        <v/>
      </c>
      <c r="I2659">
        <v>1</v>
      </c>
    </row>
    <row r="2660" spans="1:9">
      <c r="A2660">
        <v>2164031</v>
      </c>
      <c r="B2660" t="s">
        <v>9</v>
      </c>
      <c r="C2660" t="str">
        <f>"09005"</f>
        <v>09005</v>
      </c>
      <c r="D2660" t="str">
        <f>""</f>
        <v/>
      </c>
      <c r="E2660">
        <v>2164032</v>
      </c>
      <c r="F2660" t="s">
        <v>9</v>
      </c>
      <c r="G2660" t="str">
        <f>"09006"</f>
        <v>09006</v>
      </c>
      <c r="H2660" t="str">
        <f>""</f>
        <v/>
      </c>
      <c r="I2660">
        <v>2</v>
      </c>
    </row>
    <row r="2661" spans="1:9">
      <c r="A2661">
        <v>2164038</v>
      </c>
      <c r="B2661" t="s">
        <v>9</v>
      </c>
      <c r="C2661" t="str">
        <f>"09016"</f>
        <v>09016</v>
      </c>
      <c r="D2661" t="str">
        <f>""</f>
        <v/>
      </c>
      <c r="E2661">
        <v>2159843</v>
      </c>
      <c r="F2661" t="s">
        <v>9</v>
      </c>
      <c r="G2661" t="str">
        <f>"02009"</f>
        <v>02009</v>
      </c>
      <c r="H2661" t="str">
        <f>""</f>
        <v/>
      </c>
      <c r="I2661">
        <v>1</v>
      </c>
    </row>
    <row r="2662" spans="1:9">
      <c r="A2662">
        <v>2164038</v>
      </c>
      <c r="B2662" t="s">
        <v>9</v>
      </c>
      <c r="C2662" t="str">
        <f>"09016"</f>
        <v>09016</v>
      </c>
      <c r="D2662" t="str">
        <f>""</f>
        <v/>
      </c>
      <c r="E2662">
        <v>2160503</v>
      </c>
      <c r="F2662" t="s">
        <v>9</v>
      </c>
      <c r="G2662" t="str">
        <f>"03100"</f>
        <v>03100</v>
      </c>
      <c r="H2662" t="str">
        <f>""</f>
        <v/>
      </c>
      <c r="I2662">
        <v>1</v>
      </c>
    </row>
    <row r="2663" spans="1:9">
      <c r="A2663">
        <v>2164038</v>
      </c>
      <c r="B2663" t="s">
        <v>9</v>
      </c>
      <c r="C2663" t="str">
        <f>"09016"</f>
        <v>09016</v>
      </c>
      <c r="D2663" t="str">
        <f>""</f>
        <v/>
      </c>
      <c r="E2663">
        <v>2164037</v>
      </c>
      <c r="F2663" t="s">
        <v>9</v>
      </c>
      <c r="G2663" t="str">
        <f>"09015"</f>
        <v>09015</v>
      </c>
      <c r="H2663" t="str">
        <f>""</f>
        <v/>
      </c>
      <c r="I2663">
        <v>1</v>
      </c>
    </row>
    <row r="2664" spans="1:9">
      <c r="A2664">
        <v>2164091</v>
      </c>
      <c r="B2664" t="s">
        <v>9</v>
      </c>
      <c r="C2664" t="str">
        <f t="shared" ref="C2664:C2670" si="171">"09105"</f>
        <v>09105</v>
      </c>
      <c r="D2664" t="str">
        <f>""</f>
        <v/>
      </c>
      <c r="E2664">
        <v>2183973</v>
      </c>
      <c r="F2664" t="s">
        <v>9</v>
      </c>
      <c r="G2664" t="str">
        <f>"35701"</f>
        <v>35701</v>
      </c>
      <c r="H2664" t="str">
        <f>""</f>
        <v/>
      </c>
      <c r="I2664">
        <v>1</v>
      </c>
    </row>
    <row r="2665" spans="1:9">
      <c r="A2665">
        <v>2164091</v>
      </c>
      <c r="B2665" t="s">
        <v>9</v>
      </c>
      <c r="C2665" t="str">
        <f t="shared" si="171"/>
        <v>09105</v>
      </c>
      <c r="D2665" t="str">
        <f>""</f>
        <v/>
      </c>
      <c r="E2665">
        <v>2184000</v>
      </c>
      <c r="F2665" t="s">
        <v>9</v>
      </c>
      <c r="G2665" t="str">
        <f>"35729"</f>
        <v>35729</v>
      </c>
      <c r="H2665" t="str">
        <f>""</f>
        <v/>
      </c>
      <c r="I2665">
        <v>1</v>
      </c>
    </row>
    <row r="2666" spans="1:9">
      <c r="A2666">
        <v>2164091</v>
      </c>
      <c r="B2666" t="s">
        <v>9</v>
      </c>
      <c r="C2666" t="str">
        <f t="shared" si="171"/>
        <v>09105</v>
      </c>
      <c r="D2666" t="str">
        <f>""</f>
        <v/>
      </c>
      <c r="E2666">
        <v>2184001</v>
      </c>
      <c r="F2666" t="s">
        <v>9</v>
      </c>
      <c r="G2666" t="str">
        <f>"35730"</f>
        <v>35730</v>
      </c>
      <c r="H2666" t="str">
        <f>""</f>
        <v/>
      </c>
      <c r="I2666">
        <v>1</v>
      </c>
    </row>
    <row r="2667" spans="1:9">
      <c r="A2667">
        <v>2164091</v>
      </c>
      <c r="B2667" t="s">
        <v>9</v>
      </c>
      <c r="C2667" t="str">
        <f t="shared" si="171"/>
        <v>09105</v>
      </c>
      <c r="D2667" t="str">
        <f>""</f>
        <v/>
      </c>
      <c r="E2667">
        <v>2184002</v>
      </c>
      <c r="F2667" t="s">
        <v>9</v>
      </c>
      <c r="G2667" t="str">
        <f>"35731"</f>
        <v>35731</v>
      </c>
      <c r="H2667" t="str">
        <f>""</f>
        <v/>
      </c>
      <c r="I2667">
        <v>1</v>
      </c>
    </row>
    <row r="2668" spans="1:9">
      <c r="A2668">
        <v>2164091</v>
      </c>
      <c r="B2668" t="s">
        <v>9</v>
      </c>
      <c r="C2668" t="str">
        <f t="shared" si="171"/>
        <v>09105</v>
      </c>
      <c r="D2668" t="str">
        <f>""</f>
        <v/>
      </c>
      <c r="E2668">
        <v>2184003</v>
      </c>
      <c r="F2668" t="s">
        <v>9</v>
      </c>
      <c r="G2668" t="str">
        <f>"35732"</f>
        <v>35732</v>
      </c>
      <c r="H2668" t="str">
        <f>""</f>
        <v/>
      </c>
      <c r="I2668">
        <v>2</v>
      </c>
    </row>
    <row r="2669" spans="1:9">
      <c r="A2669">
        <v>2164091</v>
      </c>
      <c r="B2669" t="s">
        <v>9</v>
      </c>
      <c r="C2669" t="str">
        <f t="shared" si="171"/>
        <v>09105</v>
      </c>
      <c r="D2669" t="str">
        <f>""</f>
        <v/>
      </c>
      <c r="E2669">
        <v>2184004</v>
      </c>
      <c r="F2669" t="s">
        <v>9</v>
      </c>
      <c r="G2669" t="str">
        <f>"35733"</f>
        <v>35733</v>
      </c>
      <c r="H2669" t="str">
        <f>""</f>
        <v/>
      </c>
      <c r="I2669">
        <v>2</v>
      </c>
    </row>
    <row r="2670" spans="1:9">
      <c r="A2670">
        <v>2164091</v>
      </c>
      <c r="B2670" t="s">
        <v>9</v>
      </c>
      <c r="C2670" t="str">
        <f t="shared" si="171"/>
        <v>09105</v>
      </c>
      <c r="D2670" t="str">
        <f>""</f>
        <v/>
      </c>
      <c r="E2670">
        <v>2184033</v>
      </c>
      <c r="F2670" t="s">
        <v>9</v>
      </c>
      <c r="G2670" t="str">
        <f>"35768"</f>
        <v>35768</v>
      </c>
      <c r="H2670" t="str">
        <f>""</f>
        <v/>
      </c>
      <c r="I2670">
        <v>1</v>
      </c>
    </row>
    <row r="2671" spans="1:9">
      <c r="A2671">
        <v>2164107</v>
      </c>
      <c r="B2671" t="s">
        <v>9</v>
      </c>
      <c r="C2671" t="str">
        <f t="shared" ref="C2671:C2677" si="172">"09129"</f>
        <v>09129</v>
      </c>
      <c r="D2671" t="str">
        <f>""</f>
        <v/>
      </c>
      <c r="E2671">
        <v>2183972</v>
      </c>
      <c r="F2671" t="s">
        <v>9</v>
      </c>
      <c r="G2671" t="str">
        <f>"35700"</f>
        <v>35700</v>
      </c>
      <c r="H2671" t="str">
        <f>""</f>
        <v/>
      </c>
      <c r="I2671">
        <v>1</v>
      </c>
    </row>
    <row r="2672" spans="1:9">
      <c r="A2672">
        <v>2164107</v>
      </c>
      <c r="B2672" t="s">
        <v>9</v>
      </c>
      <c r="C2672" t="str">
        <f t="shared" si="172"/>
        <v>09129</v>
      </c>
      <c r="D2672" t="str">
        <f>""</f>
        <v/>
      </c>
      <c r="E2672">
        <v>2183973</v>
      </c>
      <c r="F2672" t="s">
        <v>9</v>
      </c>
      <c r="G2672" t="str">
        <f>"35701"</f>
        <v>35701</v>
      </c>
      <c r="H2672" t="str">
        <f>""</f>
        <v/>
      </c>
      <c r="I2672">
        <v>1</v>
      </c>
    </row>
    <row r="2673" spans="1:9">
      <c r="A2673">
        <v>2164107</v>
      </c>
      <c r="B2673" t="s">
        <v>9</v>
      </c>
      <c r="C2673" t="str">
        <f t="shared" si="172"/>
        <v>09129</v>
      </c>
      <c r="D2673" t="str">
        <f>""</f>
        <v/>
      </c>
      <c r="E2673">
        <v>2183976</v>
      </c>
      <c r="F2673" t="s">
        <v>9</v>
      </c>
      <c r="G2673" t="str">
        <f>"35704"</f>
        <v>35704</v>
      </c>
      <c r="H2673" t="str">
        <f>""</f>
        <v/>
      </c>
      <c r="I2673">
        <v>1</v>
      </c>
    </row>
    <row r="2674" spans="1:9">
      <c r="A2674">
        <v>2164107</v>
      </c>
      <c r="B2674" t="s">
        <v>9</v>
      </c>
      <c r="C2674" t="str">
        <f t="shared" si="172"/>
        <v>09129</v>
      </c>
      <c r="D2674" t="str">
        <f>""</f>
        <v/>
      </c>
      <c r="E2674">
        <v>2183997</v>
      </c>
      <c r="F2674" t="s">
        <v>9</v>
      </c>
      <c r="G2674" t="str">
        <f>"35725"</f>
        <v>35725</v>
      </c>
      <c r="H2674" t="str">
        <f>""</f>
        <v/>
      </c>
      <c r="I2674">
        <v>1</v>
      </c>
    </row>
    <row r="2675" spans="1:9">
      <c r="A2675">
        <v>2164107</v>
      </c>
      <c r="B2675" t="s">
        <v>9</v>
      </c>
      <c r="C2675" t="str">
        <f t="shared" si="172"/>
        <v>09129</v>
      </c>
      <c r="D2675" t="str">
        <f>""</f>
        <v/>
      </c>
      <c r="E2675">
        <v>2184002</v>
      </c>
      <c r="F2675" t="s">
        <v>9</v>
      </c>
      <c r="G2675" t="str">
        <f>"35731"</f>
        <v>35731</v>
      </c>
      <c r="H2675" t="str">
        <f>""</f>
        <v/>
      </c>
      <c r="I2675">
        <v>1</v>
      </c>
    </row>
    <row r="2676" spans="1:9">
      <c r="A2676">
        <v>2164107</v>
      </c>
      <c r="B2676" t="s">
        <v>9</v>
      </c>
      <c r="C2676" t="str">
        <f t="shared" si="172"/>
        <v>09129</v>
      </c>
      <c r="D2676" t="str">
        <f>""</f>
        <v/>
      </c>
      <c r="E2676">
        <v>2184003</v>
      </c>
      <c r="F2676" t="s">
        <v>9</v>
      </c>
      <c r="G2676" t="str">
        <f>"35732"</f>
        <v>35732</v>
      </c>
      <c r="H2676" t="str">
        <f>""</f>
        <v/>
      </c>
      <c r="I2676">
        <v>2</v>
      </c>
    </row>
    <row r="2677" spans="1:9">
      <c r="A2677">
        <v>2164107</v>
      </c>
      <c r="B2677" t="s">
        <v>9</v>
      </c>
      <c r="C2677" t="str">
        <f t="shared" si="172"/>
        <v>09129</v>
      </c>
      <c r="D2677" t="str">
        <f>""</f>
        <v/>
      </c>
      <c r="E2677">
        <v>2184004</v>
      </c>
      <c r="F2677" t="s">
        <v>9</v>
      </c>
      <c r="G2677" t="str">
        <f>"35733"</f>
        <v>35733</v>
      </c>
      <c r="H2677" t="str">
        <f>""</f>
        <v/>
      </c>
      <c r="I2677">
        <v>2</v>
      </c>
    </row>
    <row r="2678" spans="1:9">
      <c r="A2678">
        <v>2164135</v>
      </c>
      <c r="B2678" t="s">
        <v>9</v>
      </c>
      <c r="C2678" t="str">
        <f>"09168"</f>
        <v>09168</v>
      </c>
      <c r="D2678" t="str">
        <f>""</f>
        <v/>
      </c>
      <c r="E2678">
        <v>2159633</v>
      </c>
      <c r="F2678" t="s">
        <v>9</v>
      </c>
      <c r="G2678" t="str">
        <f>"01688"</f>
        <v>01688</v>
      </c>
      <c r="H2678" t="str">
        <f>""</f>
        <v/>
      </c>
      <c r="I2678">
        <v>2</v>
      </c>
    </row>
    <row r="2679" spans="1:9">
      <c r="A2679">
        <v>2164135</v>
      </c>
      <c r="B2679" t="s">
        <v>9</v>
      </c>
      <c r="C2679" t="str">
        <f>"09168"</f>
        <v>09168</v>
      </c>
      <c r="D2679" t="str">
        <f>""</f>
        <v/>
      </c>
      <c r="E2679">
        <v>2160413</v>
      </c>
      <c r="F2679" t="s">
        <v>9</v>
      </c>
      <c r="G2679" t="str">
        <f>"02901"</f>
        <v>02901</v>
      </c>
      <c r="H2679" t="str">
        <f>""</f>
        <v/>
      </c>
      <c r="I2679">
        <v>2</v>
      </c>
    </row>
    <row r="2680" spans="1:9">
      <c r="A2680">
        <v>2164135</v>
      </c>
      <c r="B2680" t="s">
        <v>9</v>
      </c>
      <c r="C2680" t="str">
        <f>"09168"</f>
        <v>09168</v>
      </c>
      <c r="D2680" t="str">
        <f>""</f>
        <v/>
      </c>
      <c r="E2680">
        <v>2162409</v>
      </c>
      <c r="F2680" t="s">
        <v>9</v>
      </c>
      <c r="G2680" t="str">
        <f>"06353"</f>
        <v>06353</v>
      </c>
      <c r="H2680" t="str">
        <f>""</f>
        <v/>
      </c>
      <c r="I2680">
        <v>2</v>
      </c>
    </row>
    <row r="2681" spans="1:9">
      <c r="A2681">
        <v>2164135</v>
      </c>
      <c r="B2681" t="s">
        <v>9</v>
      </c>
      <c r="C2681" t="str">
        <f>"09168"</f>
        <v>09168</v>
      </c>
      <c r="D2681" t="str">
        <f>""</f>
        <v/>
      </c>
      <c r="E2681">
        <v>2163743</v>
      </c>
      <c r="F2681" t="s">
        <v>9</v>
      </c>
      <c r="G2681" t="str">
        <f>"08564"</f>
        <v>08564</v>
      </c>
      <c r="H2681" t="str">
        <f>""</f>
        <v/>
      </c>
      <c r="I2681">
        <v>1</v>
      </c>
    </row>
    <row r="2682" spans="1:9">
      <c r="A2682">
        <v>2164135</v>
      </c>
      <c r="B2682" t="s">
        <v>9</v>
      </c>
      <c r="C2682" t="str">
        <f>"09168"</f>
        <v>09168</v>
      </c>
      <c r="D2682" t="str">
        <f>""</f>
        <v/>
      </c>
      <c r="E2682">
        <v>2171978</v>
      </c>
      <c r="F2682" t="s">
        <v>9</v>
      </c>
      <c r="G2682" t="str">
        <f>"21055"</f>
        <v>21055</v>
      </c>
      <c r="H2682" t="str">
        <f>""</f>
        <v/>
      </c>
      <c r="I2682">
        <v>1</v>
      </c>
    </row>
    <row r="2683" spans="1:9">
      <c r="A2683">
        <v>2164137</v>
      </c>
      <c r="B2683" t="s">
        <v>9</v>
      </c>
      <c r="C2683" t="str">
        <f>"09181"</f>
        <v>09181</v>
      </c>
      <c r="D2683" t="str">
        <f>""</f>
        <v/>
      </c>
      <c r="E2683">
        <v>2164102</v>
      </c>
      <c r="F2683" t="s">
        <v>9</v>
      </c>
      <c r="G2683" t="str">
        <f>"09122"</f>
        <v>09122</v>
      </c>
      <c r="H2683" t="str">
        <f>""</f>
        <v/>
      </c>
      <c r="I2683">
        <v>1</v>
      </c>
    </row>
    <row r="2684" spans="1:9">
      <c r="A2684">
        <v>2164137</v>
      </c>
      <c r="B2684" t="s">
        <v>9</v>
      </c>
      <c r="C2684" t="str">
        <f>"09181"</f>
        <v>09181</v>
      </c>
      <c r="D2684" t="str">
        <f>""</f>
        <v/>
      </c>
      <c r="E2684">
        <v>2164136</v>
      </c>
      <c r="F2684" t="s">
        <v>9</v>
      </c>
      <c r="G2684" t="str">
        <f>"09180"</f>
        <v>09180</v>
      </c>
      <c r="H2684" t="str">
        <f>""</f>
        <v/>
      </c>
      <c r="I2684">
        <v>1</v>
      </c>
    </row>
    <row r="2685" spans="1:9">
      <c r="A2685">
        <v>2164141</v>
      </c>
      <c r="B2685" t="s">
        <v>9</v>
      </c>
      <c r="C2685" t="str">
        <f>"09189"</f>
        <v>09189</v>
      </c>
      <c r="D2685" t="str">
        <f>""</f>
        <v/>
      </c>
      <c r="E2685">
        <v>2159633</v>
      </c>
      <c r="F2685" t="s">
        <v>9</v>
      </c>
      <c r="G2685" t="str">
        <f>"01688"</f>
        <v>01688</v>
      </c>
      <c r="H2685" t="str">
        <f>""</f>
        <v/>
      </c>
      <c r="I2685">
        <v>2</v>
      </c>
    </row>
    <row r="2686" spans="1:9">
      <c r="A2686">
        <v>2164141</v>
      </c>
      <c r="B2686" t="s">
        <v>9</v>
      </c>
      <c r="C2686" t="str">
        <f>"09189"</f>
        <v>09189</v>
      </c>
      <c r="D2686" t="str">
        <f>""</f>
        <v/>
      </c>
      <c r="E2686">
        <v>2163743</v>
      </c>
      <c r="F2686" t="s">
        <v>9</v>
      </c>
      <c r="G2686" t="str">
        <f>"08564"</f>
        <v>08564</v>
      </c>
      <c r="H2686" t="str">
        <f>""</f>
        <v/>
      </c>
      <c r="I2686">
        <v>2</v>
      </c>
    </row>
    <row r="2687" spans="1:9">
      <c r="A2687">
        <v>2164141</v>
      </c>
      <c r="B2687" t="s">
        <v>9</v>
      </c>
      <c r="C2687" t="str">
        <f>"09189"</f>
        <v>09189</v>
      </c>
      <c r="D2687" t="str">
        <f>""</f>
        <v/>
      </c>
      <c r="E2687">
        <v>2164142</v>
      </c>
      <c r="F2687" t="s">
        <v>9</v>
      </c>
      <c r="G2687" t="str">
        <f>"09190"</f>
        <v>09190</v>
      </c>
      <c r="H2687" t="str">
        <f>""</f>
        <v/>
      </c>
      <c r="I2687">
        <v>4</v>
      </c>
    </row>
    <row r="2688" spans="1:9">
      <c r="A2688">
        <v>2164141</v>
      </c>
      <c r="B2688" t="s">
        <v>9</v>
      </c>
      <c r="C2688" t="str">
        <f>"09189"</f>
        <v>09189</v>
      </c>
      <c r="D2688" t="str">
        <f>""</f>
        <v/>
      </c>
      <c r="E2688">
        <v>2171978</v>
      </c>
      <c r="F2688" t="s">
        <v>9</v>
      </c>
      <c r="G2688" t="str">
        <f>"21055"</f>
        <v>21055</v>
      </c>
      <c r="H2688" t="str">
        <f>""</f>
        <v/>
      </c>
      <c r="I2688">
        <v>1</v>
      </c>
    </row>
    <row r="2689" spans="1:9">
      <c r="A2689">
        <v>2164147</v>
      </c>
      <c r="B2689" t="s">
        <v>9</v>
      </c>
      <c r="C2689" t="str">
        <f t="shared" ref="C2689:C2694" si="173">"09198"</f>
        <v>09198</v>
      </c>
      <c r="D2689" t="str">
        <f>""</f>
        <v/>
      </c>
      <c r="E2689">
        <v>2160702</v>
      </c>
      <c r="F2689" t="s">
        <v>9</v>
      </c>
      <c r="G2689" t="str">
        <f>"03431"</f>
        <v>03431</v>
      </c>
      <c r="H2689" t="str">
        <f>""</f>
        <v/>
      </c>
      <c r="I2689">
        <v>1</v>
      </c>
    </row>
    <row r="2690" spans="1:9">
      <c r="A2690">
        <v>2164147</v>
      </c>
      <c r="B2690" t="s">
        <v>9</v>
      </c>
      <c r="C2690" t="str">
        <f t="shared" si="173"/>
        <v>09198</v>
      </c>
      <c r="D2690" t="str">
        <f>""</f>
        <v/>
      </c>
      <c r="E2690">
        <v>2160704</v>
      </c>
      <c r="F2690" t="s">
        <v>9</v>
      </c>
      <c r="G2690" t="str">
        <f>"03433"</f>
        <v>03433</v>
      </c>
      <c r="H2690" t="str">
        <f>""</f>
        <v/>
      </c>
      <c r="I2690">
        <v>1</v>
      </c>
    </row>
    <row r="2691" spans="1:9">
      <c r="A2691">
        <v>2164147</v>
      </c>
      <c r="B2691" t="s">
        <v>9</v>
      </c>
      <c r="C2691" t="str">
        <f t="shared" si="173"/>
        <v>09198</v>
      </c>
      <c r="D2691" t="str">
        <f>""</f>
        <v/>
      </c>
      <c r="E2691">
        <v>2160718</v>
      </c>
      <c r="F2691" t="s">
        <v>9</v>
      </c>
      <c r="G2691" t="str">
        <f>"03478"</f>
        <v>03478</v>
      </c>
      <c r="H2691" t="str">
        <f>""</f>
        <v/>
      </c>
      <c r="I2691">
        <v>1</v>
      </c>
    </row>
    <row r="2692" spans="1:9">
      <c r="A2692">
        <v>2164147</v>
      </c>
      <c r="B2692" t="s">
        <v>9</v>
      </c>
      <c r="C2692" t="str">
        <f t="shared" si="173"/>
        <v>09198</v>
      </c>
      <c r="D2692" t="str">
        <f>""</f>
        <v/>
      </c>
      <c r="E2692">
        <v>2160733</v>
      </c>
      <c r="F2692" t="s">
        <v>9</v>
      </c>
      <c r="G2692" t="str">
        <f>"03501"</f>
        <v>03501</v>
      </c>
      <c r="H2692" t="str">
        <f>""</f>
        <v/>
      </c>
      <c r="I2692">
        <v>1</v>
      </c>
    </row>
    <row r="2693" spans="1:9">
      <c r="A2693">
        <v>2164147</v>
      </c>
      <c r="B2693" t="s">
        <v>9</v>
      </c>
      <c r="C2693" t="str">
        <f t="shared" si="173"/>
        <v>09198</v>
      </c>
      <c r="D2693" t="str">
        <f>""</f>
        <v/>
      </c>
      <c r="E2693">
        <v>2174995</v>
      </c>
      <c r="F2693" t="s">
        <v>9</v>
      </c>
      <c r="G2693" t="str">
        <f>"24603"</f>
        <v>24603</v>
      </c>
      <c r="H2693" t="str">
        <f>""</f>
        <v/>
      </c>
      <c r="I2693">
        <v>2</v>
      </c>
    </row>
    <row r="2694" spans="1:9">
      <c r="A2694">
        <v>2164147</v>
      </c>
      <c r="B2694" t="s">
        <v>9</v>
      </c>
      <c r="C2694" t="str">
        <f t="shared" si="173"/>
        <v>09198</v>
      </c>
      <c r="D2694" t="str">
        <f>""</f>
        <v/>
      </c>
      <c r="E2694">
        <v>2183383</v>
      </c>
      <c r="F2694" t="s">
        <v>9</v>
      </c>
      <c r="G2694" t="str">
        <f>"35085"</f>
        <v>35085</v>
      </c>
      <c r="H2694" t="str">
        <f>""</f>
        <v/>
      </c>
      <c r="I2694">
        <v>1</v>
      </c>
    </row>
    <row r="2695" spans="1:9">
      <c r="A2695">
        <v>2164165</v>
      </c>
      <c r="B2695" t="s">
        <v>9</v>
      </c>
      <c r="C2695" t="str">
        <f>"09226"</f>
        <v>09226</v>
      </c>
      <c r="D2695" t="str">
        <f>""</f>
        <v/>
      </c>
      <c r="E2695">
        <v>2159181</v>
      </c>
      <c r="F2695" t="s">
        <v>9</v>
      </c>
      <c r="G2695" t="str">
        <f>"01111"</f>
        <v>01111</v>
      </c>
      <c r="H2695" t="str">
        <f>""</f>
        <v/>
      </c>
      <c r="I2695">
        <v>1</v>
      </c>
    </row>
    <row r="2696" spans="1:9">
      <c r="A2696">
        <v>2164165</v>
      </c>
      <c r="B2696" t="s">
        <v>9</v>
      </c>
      <c r="C2696" t="str">
        <f>"09226"</f>
        <v>09226</v>
      </c>
      <c r="D2696" t="str">
        <f>""</f>
        <v/>
      </c>
      <c r="E2696">
        <v>2164164</v>
      </c>
      <c r="F2696" t="s">
        <v>9</v>
      </c>
      <c r="G2696" t="str">
        <f>"09225"</f>
        <v>09225</v>
      </c>
      <c r="H2696" t="str">
        <f>""</f>
        <v/>
      </c>
      <c r="I2696">
        <v>1</v>
      </c>
    </row>
    <row r="2697" spans="1:9">
      <c r="A2697">
        <v>2164167</v>
      </c>
      <c r="B2697" t="s">
        <v>9</v>
      </c>
      <c r="C2697" t="str">
        <f>"09228"</f>
        <v>09228</v>
      </c>
      <c r="D2697" t="str">
        <f>""</f>
        <v/>
      </c>
      <c r="E2697">
        <v>2159181</v>
      </c>
      <c r="F2697" t="s">
        <v>9</v>
      </c>
      <c r="G2697" t="str">
        <f>"01111"</f>
        <v>01111</v>
      </c>
      <c r="H2697" t="str">
        <f>""</f>
        <v/>
      </c>
      <c r="I2697">
        <v>1</v>
      </c>
    </row>
    <row r="2698" spans="1:9">
      <c r="A2698">
        <v>2164167</v>
      </c>
      <c r="B2698" t="s">
        <v>9</v>
      </c>
      <c r="C2698" t="str">
        <f>"09228"</f>
        <v>09228</v>
      </c>
      <c r="D2698" t="str">
        <f>""</f>
        <v/>
      </c>
      <c r="E2698">
        <v>2164166</v>
      </c>
      <c r="F2698" t="s">
        <v>9</v>
      </c>
      <c r="G2698" t="str">
        <f>"09227"</f>
        <v>09227</v>
      </c>
      <c r="H2698" t="str">
        <f>""</f>
        <v/>
      </c>
      <c r="I2698">
        <v>1</v>
      </c>
    </row>
    <row r="2699" spans="1:9">
      <c r="A2699">
        <v>2164198</v>
      </c>
      <c r="B2699" t="s">
        <v>9</v>
      </c>
      <c r="C2699" t="str">
        <f>"09267"</f>
        <v>09267</v>
      </c>
      <c r="D2699" t="str">
        <f>""</f>
        <v/>
      </c>
      <c r="E2699">
        <v>2161933</v>
      </c>
      <c r="F2699" t="s">
        <v>9</v>
      </c>
      <c r="G2699" t="str">
        <f>"05557"</f>
        <v>05557</v>
      </c>
      <c r="H2699" t="str">
        <f>""</f>
        <v/>
      </c>
      <c r="I2699">
        <v>1</v>
      </c>
    </row>
    <row r="2700" spans="1:9">
      <c r="A2700">
        <v>2164198</v>
      </c>
      <c r="B2700" t="s">
        <v>9</v>
      </c>
      <c r="C2700" t="str">
        <f>"09267"</f>
        <v>09267</v>
      </c>
      <c r="D2700" t="str">
        <f>""</f>
        <v/>
      </c>
      <c r="E2700">
        <v>2162052</v>
      </c>
      <c r="F2700" t="s">
        <v>9</v>
      </c>
      <c r="G2700" t="str">
        <f>"05758"</f>
        <v>05758</v>
      </c>
      <c r="H2700" t="str">
        <f>""</f>
        <v/>
      </c>
      <c r="I2700">
        <v>1</v>
      </c>
    </row>
    <row r="2701" spans="1:9">
      <c r="A2701">
        <v>2164260</v>
      </c>
      <c r="B2701" t="s">
        <v>9</v>
      </c>
      <c r="C2701" t="str">
        <f t="shared" ref="C2701:C2714" si="174">"09375"</f>
        <v>09375</v>
      </c>
      <c r="D2701" t="str">
        <f>""</f>
        <v/>
      </c>
      <c r="E2701">
        <v>2164261</v>
      </c>
      <c r="F2701" t="s">
        <v>9</v>
      </c>
      <c r="G2701" t="str">
        <f>"09376"</f>
        <v>09376</v>
      </c>
      <c r="H2701" t="str">
        <f>""</f>
        <v/>
      </c>
      <c r="I2701">
        <v>1</v>
      </c>
    </row>
    <row r="2702" spans="1:9">
      <c r="A2702">
        <v>2164260</v>
      </c>
      <c r="B2702" t="s">
        <v>9</v>
      </c>
      <c r="C2702" t="str">
        <f t="shared" si="174"/>
        <v>09375</v>
      </c>
      <c r="D2702" t="str">
        <f>""</f>
        <v/>
      </c>
      <c r="E2702">
        <v>2165046</v>
      </c>
      <c r="F2702" t="s">
        <v>9</v>
      </c>
      <c r="G2702" t="str">
        <f>"10500"</f>
        <v>10500</v>
      </c>
      <c r="H2702" t="str">
        <f>""</f>
        <v/>
      </c>
      <c r="I2702">
        <v>1</v>
      </c>
    </row>
    <row r="2703" spans="1:9">
      <c r="A2703">
        <v>2164260</v>
      </c>
      <c r="B2703" t="s">
        <v>9</v>
      </c>
      <c r="C2703" t="str">
        <f t="shared" si="174"/>
        <v>09375</v>
      </c>
      <c r="D2703" t="str">
        <f>""</f>
        <v/>
      </c>
      <c r="E2703">
        <v>2165048</v>
      </c>
      <c r="F2703" t="s">
        <v>9</v>
      </c>
      <c r="G2703" t="str">
        <f>"10502"</f>
        <v>10502</v>
      </c>
      <c r="H2703" t="str">
        <f>""</f>
        <v/>
      </c>
      <c r="I2703">
        <v>1</v>
      </c>
    </row>
    <row r="2704" spans="1:9">
      <c r="A2704">
        <v>2164260</v>
      </c>
      <c r="B2704" t="s">
        <v>9</v>
      </c>
      <c r="C2704" t="str">
        <f t="shared" si="174"/>
        <v>09375</v>
      </c>
      <c r="D2704" t="str">
        <f>""</f>
        <v/>
      </c>
      <c r="E2704">
        <v>2167387</v>
      </c>
      <c r="F2704" t="s">
        <v>9</v>
      </c>
      <c r="G2704" t="str">
        <f>"14432"</f>
        <v>14432</v>
      </c>
      <c r="H2704" t="str">
        <f>""</f>
        <v/>
      </c>
      <c r="I2704">
        <v>1</v>
      </c>
    </row>
    <row r="2705" spans="1:9">
      <c r="A2705">
        <v>2164260</v>
      </c>
      <c r="B2705" t="s">
        <v>9</v>
      </c>
      <c r="C2705" t="str">
        <f t="shared" si="174"/>
        <v>09375</v>
      </c>
      <c r="D2705" t="str">
        <f>""</f>
        <v/>
      </c>
      <c r="E2705">
        <v>2167388</v>
      </c>
      <c r="F2705" t="s">
        <v>9</v>
      </c>
      <c r="G2705" t="str">
        <f>"14433"</f>
        <v>14433</v>
      </c>
      <c r="H2705" t="str">
        <f>""</f>
        <v/>
      </c>
      <c r="I2705">
        <v>1</v>
      </c>
    </row>
    <row r="2706" spans="1:9">
      <c r="A2706">
        <v>2164260</v>
      </c>
      <c r="B2706" t="s">
        <v>9</v>
      </c>
      <c r="C2706" t="str">
        <f t="shared" si="174"/>
        <v>09375</v>
      </c>
      <c r="D2706" t="str">
        <f>""</f>
        <v/>
      </c>
      <c r="E2706">
        <v>2167406</v>
      </c>
      <c r="F2706" t="s">
        <v>9</v>
      </c>
      <c r="G2706" t="str">
        <f>"14459"</f>
        <v>14459</v>
      </c>
      <c r="H2706" t="str">
        <f>""</f>
        <v/>
      </c>
      <c r="I2706">
        <v>1</v>
      </c>
    </row>
    <row r="2707" spans="1:9">
      <c r="A2707">
        <v>2164260</v>
      </c>
      <c r="B2707" t="s">
        <v>9</v>
      </c>
      <c r="C2707" t="str">
        <f t="shared" si="174"/>
        <v>09375</v>
      </c>
      <c r="D2707" t="str">
        <f>""</f>
        <v/>
      </c>
      <c r="E2707">
        <v>2167407</v>
      </c>
      <c r="F2707" t="s">
        <v>9</v>
      </c>
      <c r="G2707" t="str">
        <f>"14460"</f>
        <v>14460</v>
      </c>
      <c r="H2707" t="str">
        <f>""</f>
        <v/>
      </c>
      <c r="I2707">
        <v>1</v>
      </c>
    </row>
    <row r="2708" spans="1:9">
      <c r="A2708">
        <v>2164260</v>
      </c>
      <c r="B2708" t="s">
        <v>9</v>
      </c>
      <c r="C2708" t="str">
        <f t="shared" si="174"/>
        <v>09375</v>
      </c>
      <c r="D2708" t="str">
        <f>""</f>
        <v/>
      </c>
      <c r="E2708">
        <v>2167408</v>
      </c>
      <c r="F2708" t="s">
        <v>9</v>
      </c>
      <c r="G2708" t="str">
        <f>"14461"</f>
        <v>14461</v>
      </c>
      <c r="H2708" t="str">
        <f>""</f>
        <v/>
      </c>
      <c r="I2708">
        <v>1</v>
      </c>
    </row>
    <row r="2709" spans="1:9">
      <c r="A2709">
        <v>2164260</v>
      </c>
      <c r="B2709" t="s">
        <v>9</v>
      </c>
      <c r="C2709" t="str">
        <f t="shared" si="174"/>
        <v>09375</v>
      </c>
      <c r="D2709" t="str">
        <f>""</f>
        <v/>
      </c>
      <c r="E2709">
        <v>2167409</v>
      </c>
      <c r="F2709" t="s">
        <v>9</v>
      </c>
      <c r="G2709" t="str">
        <f>"14462"</f>
        <v>14462</v>
      </c>
      <c r="H2709" t="str">
        <f>""</f>
        <v/>
      </c>
      <c r="I2709">
        <v>1</v>
      </c>
    </row>
    <row r="2710" spans="1:9">
      <c r="A2710">
        <v>2164260</v>
      </c>
      <c r="B2710" t="s">
        <v>9</v>
      </c>
      <c r="C2710" t="str">
        <f t="shared" si="174"/>
        <v>09375</v>
      </c>
      <c r="D2710" t="str">
        <f>""</f>
        <v/>
      </c>
      <c r="E2710">
        <v>2167410</v>
      </c>
      <c r="F2710" t="s">
        <v>9</v>
      </c>
      <c r="G2710" t="str">
        <f>"14463"</f>
        <v>14463</v>
      </c>
      <c r="H2710" t="str">
        <f>""</f>
        <v/>
      </c>
      <c r="I2710">
        <v>2</v>
      </c>
    </row>
    <row r="2711" spans="1:9">
      <c r="A2711">
        <v>2164260</v>
      </c>
      <c r="B2711" t="s">
        <v>9</v>
      </c>
      <c r="C2711" t="str">
        <f t="shared" si="174"/>
        <v>09375</v>
      </c>
      <c r="D2711" t="str">
        <f>""</f>
        <v/>
      </c>
      <c r="E2711">
        <v>2167411</v>
      </c>
      <c r="F2711" t="s">
        <v>9</v>
      </c>
      <c r="G2711" t="str">
        <f>"14464"</f>
        <v>14464</v>
      </c>
      <c r="H2711" t="str">
        <f>""</f>
        <v/>
      </c>
      <c r="I2711">
        <v>4</v>
      </c>
    </row>
    <row r="2712" spans="1:9">
      <c r="A2712">
        <v>2164260</v>
      </c>
      <c r="B2712" t="s">
        <v>9</v>
      </c>
      <c r="C2712" t="str">
        <f t="shared" si="174"/>
        <v>09375</v>
      </c>
      <c r="D2712" t="str">
        <f>""</f>
        <v/>
      </c>
      <c r="E2712">
        <v>2167412</v>
      </c>
      <c r="F2712" t="s">
        <v>9</v>
      </c>
      <c r="G2712" t="str">
        <f>"14465"</f>
        <v>14465</v>
      </c>
      <c r="H2712" t="str">
        <f>""</f>
        <v/>
      </c>
      <c r="I2712">
        <v>2</v>
      </c>
    </row>
    <row r="2713" spans="1:9">
      <c r="A2713">
        <v>2164260</v>
      </c>
      <c r="B2713" t="s">
        <v>9</v>
      </c>
      <c r="C2713" t="str">
        <f t="shared" si="174"/>
        <v>09375</v>
      </c>
      <c r="D2713" t="str">
        <f>""</f>
        <v/>
      </c>
      <c r="E2713">
        <v>2167413</v>
      </c>
      <c r="F2713" t="s">
        <v>9</v>
      </c>
      <c r="G2713" t="str">
        <f>"14466"</f>
        <v>14466</v>
      </c>
      <c r="H2713" t="str">
        <f>""</f>
        <v/>
      </c>
      <c r="I2713">
        <v>2</v>
      </c>
    </row>
    <row r="2714" spans="1:9">
      <c r="A2714">
        <v>2164260</v>
      </c>
      <c r="B2714" t="s">
        <v>9</v>
      </c>
      <c r="C2714" t="str">
        <f t="shared" si="174"/>
        <v>09375</v>
      </c>
      <c r="D2714" t="str">
        <f>""</f>
        <v/>
      </c>
      <c r="E2714">
        <v>2167414</v>
      </c>
      <c r="F2714" t="s">
        <v>9</v>
      </c>
      <c r="G2714" t="str">
        <f>"14467"</f>
        <v>14467</v>
      </c>
      <c r="H2714" t="str">
        <f>""</f>
        <v/>
      </c>
      <c r="I2714">
        <v>1</v>
      </c>
    </row>
    <row r="2715" spans="1:9">
      <c r="A2715">
        <v>2164295</v>
      </c>
      <c r="B2715" t="s">
        <v>9</v>
      </c>
      <c r="C2715" t="str">
        <f>"09419"</f>
        <v>09419</v>
      </c>
      <c r="D2715" t="str">
        <f>""</f>
        <v/>
      </c>
      <c r="E2715">
        <v>2164221</v>
      </c>
      <c r="F2715" t="s">
        <v>9</v>
      </c>
      <c r="G2715" t="str">
        <f>"09300"</f>
        <v>09300</v>
      </c>
      <c r="H2715" t="str">
        <f>""</f>
        <v/>
      </c>
      <c r="I2715">
        <v>2</v>
      </c>
    </row>
    <row r="2716" spans="1:9">
      <c r="A2716">
        <v>2164295</v>
      </c>
      <c r="B2716" t="s">
        <v>9</v>
      </c>
      <c r="C2716" t="str">
        <f>"09419"</f>
        <v>09419</v>
      </c>
      <c r="D2716" t="str">
        <f>""</f>
        <v/>
      </c>
      <c r="E2716">
        <v>2164293</v>
      </c>
      <c r="F2716" t="s">
        <v>9</v>
      </c>
      <c r="G2716" t="str">
        <f>"09417"</f>
        <v>09417</v>
      </c>
      <c r="H2716" t="str">
        <f>""</f>
        <v/>
      </c>
      <c r="I2716">
        <v>2</v>
      </c>
    </row>
    <row r="2717" spans="1:9">
      <c r="A2717">
        <v>2164295</v>
      </c>
      <c r="B2717" t="s">
        <v>9</v>
      </c>
      <c r="C2717" t="str">
        <f>"09419"</f>
        <v>09419</v>
      </c>
      <c r="D2717" t="str">
        <f>""</f>
        <v/>
      </c>
      <c r="E2717">
        <v>2164294</v>
      </c>
      <c r="F2717" t="s">
        <v>9</v>
      </c>
      <c r="G2717" t="str">
        <f>"09418"</f>
        <v>09418</v>
      </c>
      <c r="H2717" t="str">
        <f>""</f>
        <v/>
      </c>
      <c r="I2717">
        <v>2</v>
      </c>
    </row>
    <row r="2718" spans="1:9">
      <c r="A2718">
        <v>2164296</v>
      </c>
      <c r="B2718" t="s">
        <v>9</v>
      </c>
      <c r="C2718" t="str">
        <f>"09420"</f>
        <v>09420</v>
      </c>
      <c r="D2718" t="str">
        <f>""</f>
        <v/>
      </c>
      <c r="E2718">
        <v>2164222</v>
      </c>
      <c r="F2718" t="s">
        <v>9</v>
      </c>
      <c r="G2718" t="str">
        <f>"09301"</f>
        <v>09301</v>
      </c>
      <c r="H2718" t="str">
        <f>""</f>
        <v/>
      </c>
      <c r="I2718">
        <v>2</v>
      </c>
    </row>
    <row r="2719" spans="1:9">
      <c r="A2719">
        <v>2164296</v>
      </c>
      <c r="B2719" t="s">
        <v>9</v>
      </c>
      <c r="C2719" t="str">
        <f>"09420"</f>
        <v>09420</v>
      </c>
      <c r="D2719" t="str">
        <f>""</f>
        <v/>
      </c>
      <c r="E2719">
        <v>2164293</v>
      </c>
      <c r="F2719" t="s">
        <v>9</v>
      </c>
      <c r="G2719" t="str">
        <f>"09417"</f>
        <v>09417</v>
      </c>
      <c r="H2719" t="str">
        <f>""</f>
        <v/>
      </c>
      <c r="I2719">
        <v>2</v>
      </c>
    </row>
    <row r="2720" spans="1:9">
      <c r="A2720">
        <v>2164296</v>
      </c>
      <c r="B2720" t="s">
        <v>9</v>
      </c>
      <c r="C2720" t="str">
        <f>"09420"</f>
        <v>09420</v>
      </c>
      <c r="D2720" t="str">
        <f>""</f>
        <v/>
      </c>
      <c r="E2720">
        <v>2164294</v>
      </c>
      <c r="F2720" t="s">
        <v>9</v>
      </c>
      <c r="G2720" t="str">
        <f>"09418"</f>
        <v>09418</v>
      </c>
      <c r="H2720" t="str">
        <f>""</f>
        <v/>
      </c>
      <c r="I2720">
        <v>2</v>
      </c>
    </row>
    <row r="2721" spans="1:9">
      <c r="A2721">
        <v>2164297</v>
      </c>
      <c r="B2721" t="s">
        <v>9</v>
      </c>
      <c r="C2721" t="str">
        <f>"09421"</f>
        <v>09421</v>
      </c>
      <c r="D2721" t="str">
        <f>""</f>
        <v/>
      </c>
      <c r="E2721">
        <v>2164223</v>
      </c>
      <c r="F2721" t="s">
        <v>9</v>
      </c>
      <c r="G2721" t="str">
        <f>"09302"</f>
        <v>09302</v>
      </c>
      <c r="H2721" t="str">
        <f>""</f>
        <v/>
      </c>
      <c r="I2721">
        <v>2</v>
      </c>
    </row>
    <row r="2722" spans="1:9">
      <c r="A2722">
        <v>2164297</v>
      </c>
      <c r="B2722" t="s">
        <v>9</v>
      </c>
      <c r="C2722" t="str">
        <f>"09421"</f>
        <v>09421</v>
      </c>
      <c r="D2722" t="str">
        <f>""</f>
        <v/>
      </c>
      <c r="E2722">
        <v>2164293</v>
      </c>
      <c r="F2722" t="s">
        <v>9</v>
      </c>
      <c r="G2722" t="str">
        <f>"09417"</f>
        <v>09417</v>
      </c>
      <c r="H2722" t="str">
        <f>""</f>
        <v/>
      </c>
      <c r="I2722">
        <v>2</v>
      </c>
    </row>
    <row r="2723" spans="1:9">
      <c r="A2723">
        <v>2164297</v>
      </c>
      <c r="B2723" t="s">
        <v>9</v>
      </c>
      <c r="C2723" t="str">
        <f>"09421"</f>
        <v>09421</v>
      </c>
      <c r="D2723" t="str">
        <f>""</f>
        <v/>
      </c>
      <c r="E2723">
        <v>2164294</v>
      </c>
      <c r="F2723" t="s">
        <v>9</v>
      </c>
      <c r="G2723" t="str">
        <f>"09418"</f>
        <v>09418</v>
      </c>
      <c r="H2723" t="str">
        <f>""</f>
        <v/>
      </c>
      <c r="I2723">
        <v>2</v>
      </c>
    </row>
    <row r="2724" spans="1:9">
      <c r="A2724">
        <v>2164342</v>
      </c>
      <c r="B2724" t="s">
        <v>9</v>
      </c>
      <c r="C2724" t="str">
        <f>"09474"</f>
        <v>09474</v>
      </c>
      <c r="D2724" t="str">
        <f>""</f>
        <v/>
      </c>
      <c r="E2724">
        <v>2160569</v>
      </c>
      <c r="F2724" t="s">
        <v>9</v>
      </c>
      <c r="G2724" t="str">
        <f>"03212"</f>
        <v>03212</v>
      </c>
      <c r="H2724" t="str">
        <f>""</f>
        <v/>
      </c>
      <c r="I2724">
        <v>2</v>
      </c>
    </row>
    <row r="2725" spans="1:9">
      <c r="A2725">
        <v>2164393</v>
      </c>
      <c r="B2725" t="s">
        <v>9</v>
      </c>
      <c r="C2725" t="str">
        <f>"09582"</f>
        <v>09582</v>
      </c>
      <c r="D2725" t="str">
        <f>""</f>
        <v/>
      </c>
      <c r="E2725">
        <v>2160978</v>
      </c>
      <c r="F2725" t="s">
        <v>9</v>
      </c>
      <c r="G2725" t="str">
        <f>"03931"</f>
        <v>03931</v>
      </c>
      <c r="H2725" t="str">
        <f>""</f>
        <v/>
      </c>
      <c r="I2725">
        <v>3</v>
      </c>
    </row>
    <row r="2726" spans="1:9">
      <c r="A2726">
        <v>2164393</v>
      </c>
      <c r="B2726" t="s">
        <v>9</v>
      </c>
      <c r="C2726" t="str">
        <f>"09582"</f>
        <v>09582</v>
      </c>
      <c r="D2726" t="str">
        <f>""</f>
        <v/>
      </c>
      <c r="E2726">
        <v>2161410</v>
      </c>
      <c r="F2726" t="s">
        <v>9</v>
      </c>
      <c r="G2726" t="str">
        <f>"04678"</f>
        <v>04678</v>
      </c>
      <c r="H2726" t="str">
        <f>""</f>
        <v/>
      </c>
      <c r="I2726">
        <v>3</v>
      </c>
    </row>
    <row r="2727" spans="1:9">
      <c r="A2727">
        <v>2164393</v>
      </c>
      <c r="B2727" t="s">
        <v>9</v>
      </c>
      <c r="C2727" t="str">
        <f>"09582"</f>
        <v>09582</v>
      </c>
      <c r="D2727" t="str">
        <f>""</f>
        <v/>
      </c>
      <c r="E2727">
        <v>2164224</v>
      </c>
      <c r="F2727" t="s">
        <v>9</v>
      </c>
      <c r="G2727" t="str">
        <f>"09307"</f>
        <v>09307</v>
      </c>
      <c r="H2727" t="str">
        <f>""</f>
        <v/>
      </c>
      <c r="I2727">
        <v>1</v>
      </c>
    </row>
    <row r="2728" spans="1:9">
      <c r="A2728">
        <v>2164393</v>
      </c>
      <c r="B2728" t="s">
        <v>9</v>
      </c>
      <c r="C2728" t="str">
        <f>"09582"</f>
        <v>09582</v>
      </c>
      <c r="D2728" t="str">
        <f>""</f>
        <v/>
      </c>
      <c r="E2728">
        <v>2172875</v>
      </c>
      <c r="F2728" t="s">
        <v>9</v>
      </c>
      <c r="G2728" t="str">
        <f>"22117"</f>
        <v>22117</v>
      </c>
      <c r="H2728" t="str">
        <f>""</f>
        <v/>
      </c>
      <c r="I2728">
        <v>1</v>
      </c>
    </row>
    <row r="2729" spans="1:9">
      <c r="A2729">
        <v>2164455</v>
      </c>
      <c r="B2729" t="s">
        <v>9</v>
      </c>
      <c r="C2729" t="str">
        <f t="shared" ref="C2729:C2735" si="175">"09674"</f>
        <v>09674</v>
      </c>
      <c r="D2729" t="str">
        <f>""</f>
        <v/>
      </c>
      <c r="E2729">
        <v>2163220</v>
      </c>
      <c r="F2729" t="s">
        <v>9</v>
      </c>
      <c r="G2729" t="str">
        <f>"07757"</f>
        <v>07757</v>
      </c>
      <c r="H2729" t="str">
        <f>""</f>
        <v/>
      </c>
      <c r="I2729">
        <v>2</v>
      </c>
    </row>
    <row r="2730" spans="1:9">
      <c r="A2730">
        <v>2164455</v>
      </c>
      <c r="B2730" t="s">
        <v>9</v>
      </c>
      <c r="C2730" t="str">
        <f t="shared" si="175"/>
        <v>09674</v>
      </c>
      <c r="D2730" t="str">
        <f>""</f>
        <v/>
      </c>
      <c r="E2730">
        <v>2163741</v>
      </c>
      <c r="F2730" t="s">
        <v>9</v>
      </c>
      <c r="G2730" t="str">
        <f>"08562"</f>
        <v>08562</v>
      </c>
      <c r="H2730" t="str">
        <f>""</f>
        <v/>
      </c>
      <c r="I2730">
        <v>2</v>
      </c>
    </row>
    <row r="2731" spans="1:9">
      <c r="A2731">
        <v>2164455</v>
      </c>
      <c r="B2731" t="s">
        <v>9</v>
      </c>
      <c r="C2731" t="str">
        <f t="shared" si="175"/>
        <v>09674</v>
      </c>
      <c r="D2731" t="str">
        <f>""</f>
        <v/>
      </c>
      <c r="E2731">
        <v>2163742</v>
      </c>
      <c r="F2731" t="s">
        <v>9</v>
      </c>
      <c r="G2731" t="str">
        <f>"08563"</f>
        <v>08563</v>
      </c>
      <c r="H2731" t="str">
        <f>""</f>
        <v/>
      </c>
      <c r="I2731">
        <v>2</v>
      </c>
    </row>
    <row r="2732" spans="1:9">
      <c r="A2732">
        <v>2164455</v>
      </c>
      <c r="B2732" t="s">
        <v>9</v>
      </c>
      <c r="C2732" t="str">
        <f t="shared" si="175"/>
        <v>09674</v>
      </c>
      <c r="D2732" t="str">
        <f>""</f>
        <v/>
      </c>
      <c r="E2732">
        <v>2163743</v>
      </c>
      <c r="F2732" t="s">
        <v>9</v>
      </c>
      <c r="G2732" t="str">
        <f>"08564"</f>
        <v>08564</v>
      </c>
      <c r="H2732" t="str">
        <f>""</f>
        <v/>
      </c>
      <c r="I2732">
        <v>2</v>
      </c>
    </row>
    <row r="2733" spans="1:9">
      <c r="A2733">
        <v>2164455</v>
      </c>
      <c r="B2733" t="s">
        <v>9</v>
      </c>
      <c r="C2733" t="str">
        <f t="shared" si="175"/>
        <v>09674</v>
      </c>
      <c r="D2733" t="str">
        <f>""</f>
        <v/>
      </c>
      <c r="E2733">
        <v>2163744</v>
      </c>
      <c r="F2733" t="s">
        <v>9</v>
      </c>
      <c r="G2733" t="str">
        <f>"08565"</f>
        <v>08565</v>
      </c>
      <c r="H2733" t="str">
        <f>""</f>
        <v/>
      </c>
      <c r="I2733">
        <v>2</v>
      </c>
    </row>
    <row r="2734" spans="1:9">
      <c r="A2734">
        <v>2164455</v>
      </c>
      <c r="B2734" t="s">
        <v>9</v>
      </c>
      <c r="C2734" t="str">
        <f t="shared" si="175"/>
        <v>09674</v>
      </c>
      <c r="D2734" t="str">
        <f>""</f>
        <v/>
      </c>
      <c r="E2734">
        <v>2163745</v>
      </c>
      <c r="F2734" t="s">
        <v>9</v>
      </c>
      <c r="G2734" t="str">
        <f>"08567"</f>
        <v>08567</v>
      </c>
      <c r="H2734" t="str">
        <f>""</f>
        <v/>
      </c>
      <c r="I2734">
        <v>2</v>
      </c>
    </row>
    <row r="2735" spans="1:9">
      <c r="A2735">
        <v>2164455</v>
      </c>
      <c r="B2735" t="s">
        <v>9</v>
      </c>
      <c r="C2735" t="str">
        <f t="shared" si="175"/>
        <v>09674</v>
      </c>
      <c r="D2735" t="str">
        <f>""</f>
        <v/>
      </c>
      <c r="E2735">
        <v>2171978</v>
      </c>
      <c r="F2735" t="s">
        <v>9</v>
      </c>
      <c r="G2735" t="str">
        <f>"21055"</f>
        <v>21055</v>
      </c>
      <c r="H2735" t="str">
        <f>""</f>
        <v/>
      </c>
      <c r="I2735">
        <v>1</v>
      </c>
    </row>
    <row r="2736" spans="1:9">
      <c r="A2736">
        <v>2164469</v>
      </c>
      <c r="B2736" t="s">
        <v>9</v>
      </c>
      <c r="C2736" t="str">
        <f t="shared" ref="C2736:C2748" si="176">"09690"</f>
        <v>09690</v>
      </c>
      <c r="D2736" t="str">
        <f>""</f>
        <v/>
      </c>
      <c r="E2736">
        <v>2159111</v>
      </c>
      <c r="F2736" t="s">
        <v>9</v>
      </c>
      <c r="G2736" t="str">
        <f>"01030"</f>
        <v>01030</v>
      </c>
      <c r="H2736" t="str">
        <f>""</f>
        <v/>
      </c>
      <c r="I2736">
        <v>1</v>
      </c>
    </row>
    <row r="2737" spans="1:9">
      <c r="A2737">
        <v>2164469</v>
      </c>
      <c r="B2737" t="s">
        <v>9</v>
      </c>
      <c r="C2737" t="str">
        <f t="shared" si="176"/>
        <v>09690</v>
      </c>
      <c r="D2737" t="str">
        <f>""</f>
        <v/>
      </c>
      <c r="E2737">
        <v>2159165</v>
      </c>
      <c r="F2737" t="s">
        <v>9</v>
      </c>
      <c r="G2737" t="str">
        <f>"01094"</f>
        <v>01094</v>
      </c>
      <c r="H2737" t="str">
        <f>""</f>
        <v/>
      </c>
      <c r="I2737">
        <v>1</v>
      </c>
    </row>
    <row r="2738" spans="1:9">
      <c r="A2738">
        <v>2164469</v>
      </c>
      <c r="B2738" t="s">
        <v>9</v>
      </c>
      <c r="C2738" t="str">
        <f t="shared" si="176"/>
        <v>09690</v>
      </c>
      <c r="D2738" t="str">
        <f>""</f>
        <v/>
      </c>
      <c r="E2738">
        <v>2159166</v>
      </c>
      <c r="F2738" t="s">
        <v>9</v>
      </c>
      <c r="G2738" t="str">
        <f>"01095"</f>
        <v>01095</v>
      </c>
      <c r="H2738" t="str">
        <f>""</f>
        <v/>
      </c>
      <c r="I2738">
        <v>1</v>
      </c>
    </row>
    <row r="2739" spans="1:9">
      <c r="A2739">
        <v>2164469</v>
      </c>
      <c r="B2739" t="s">
        <v>9</v>
      </c>
      <c r="C2739" t="str">
        <f t="shared" si="176"/>
        <v>09690</v>
      </c>
      <c r="D2739" t="str">
        <f>""</f>
        <v/>
      </c>
      <c r="E2739">
        <v>2159437</v>
      </c>
      <c r="F2739" t="s">
        <v>9</v>
      </c>
      <c r="G2739" t="str">
        <f>"01432"</f>
        <v>01432</v>
      </c>
      <c r="H2739" t="str">
        <f>""</f>
        <v/>
      </c>
      <c r="I2739">
        <v>1</v>
      </c>
    </row>
    <row r="2740" spans="1:9">
      <c r="A2740">
        <v>2164469</v>
      </c>
      <c r="B2740" t="s">
        <v>9</v>
      </c>
      <c r="C2740" t="str">
        <f t="shared" si="176"/>
        <v>09690</v>
      </c>
      <c r="D2740" t="str">
        <f>""</f>
        <v/>
      </c>
      <c r="E2740">
        <v>2159963</v>
      </c>
      <c r="F2740" t="s">
        <v>9</v>
      </c>
      <c r="G2740" t="str">
        <f>"02166"</f>
        <v>02166</v>
      </c>
      <c r="H2740" t="str">
        <f>""</f>
        <v/>
      </c>
      <c r="I2740">
        <v>2</v>
      </c>
    </row>
    <row r="2741" spans="1:9">
      <c r="A2741">
        <v>2164469</v>
      </c>
      <c r="B2741" t="s">
        <v>9</v>
      </c>
      <c r="C2741" t="str">
        <f t="shared" si="176"/>
        <v>09690</v>
      </c>
      <c r="D2741" t="str">
        <f>""</f>
        <v/>
      </c>
      <c r="E2741">
        <v>2159964</v>
      </c>
      <c r="F2741" t="s">
        <v>9</v>
      </c>
      <c r="G2741" t="str">
        <f>"02167"</f>
        <v>02167</v>
      </c>
      <c r="H2741" t="str">
        <f>""</f>
        <v/>
      </c>
      <c r="I2741">
        <v>1</v>
      </c>
    </row>
    <row r="2742" spans="1:9">
      <c r="A2742">
        <v>2164469</v>
      </c>
      <c r="B2742" t="s">
        <v>9</v>
      </c>
      <c r="C2742" t="str">
        <f t="shared" si="176"/>
        <v>09690</v>
      </c>
      <c r="D2742" t="str">
        <f>""</f>
        <v/>
      </c>
      <c r="E2742">
        <v>2159968</v>
      </c>
      <c r="F2742" t="s">
        <v>9</v>
      </c>
      <c r="G2742" t="str">
        <f>"02171"</f>
        <v>02171</v>
      </c>
      <c r="H2742" t="str">
        <f>""</f>
        <v/>
      </c>
      <c r="I2742">
        <v>3</v>
      </c>
    </row>
    <row r="2743" spans="1:9">
      <c r="A2743">
        <v>2164469</v>
      </c>
      <c r="B2743" t="s">
        <v>9</v>
      </c>
      <c r="C2743" t="str">
        <f t="shared" si="176"/>
        <v>09690</v>
      </c>
      <c r="D2743" t="str">
        <f>""</f>
        <v/>
      </c>
      <c r="E2743">
        <v>2159969</v>
      </c>
      <c r="F2743" t="s">
        <v>9</v>
      </c>
      <c r="G2743" t="str">
        <f>"02172"</f>
        <v>02172</v>
      </c>
      <c r="H2743" t="str">
        <f>""</f>
        <v/>
      </c>
      <c r="I2743">
        <v>1</v>
      </c>
    </row>
    <row r="2744" spans="1:9">
      <c r="A2744">
        <v>2164469</v>
      </c>
      <c r="B2744" t="s">
        <v>9</v>
      </c>
      <c r="C2744" t="str">
        <f t="shared" si="176"/>
        <v>09690</v>
      </c>
      <c r="D2744" t="str">
        <f>""</f>
        <v/>
      </c>
      <c r="E2744">
        <v>2159970</v>
      </c>
      <c r="F2744" t="s">
        <v>9</v>
      </c>
      <c r="G2744" t="str">
        <f>"02173"</f>
        <v>02173</v>
      </c>
      <c r="H2744" t="str">
        <f>""</f>
        <v/>
      </c>
      <c r="I2744">
        <v>2</v>
      </c>
    </row>
    <row r="2745" spans="1:9">
      <c r="A2745">
        <v>2164469</v>
      </c>
      <c r="B2745" t="s">
        <v>9</v>
      </c>
      <c r="C2745" t="str">
        <f t="shared" si="176"/>
        <v>09690</v>
      </c>
      <c r="D2745" t="str">
        <f>""</f>
        <v/>
      </c>
      <c r="E2745">
        <v>2159971</v>
      </c>
      <c r="F2745" t="s">
        <v>9</v>
      </c>
      <c r="G2745" t="str">
        <f>"02174"</f>
        <v>02174</v>
      </c>
      <c r="H2745" t="str">
        <f>""</f>
        <v/>
      </c>
      <c r="I2745">
        <v>2</v>
      </c>
    </row>
    <row r="2746" spans="1:9">
      <c r="A2746">
        <v>2164469</v>
      </c>
      <c r="B2746" t="s">
        <v>9</v>
      </c>
      <c r="C2746" t="str">
        <f t="shared" si="176"/>
        <v>09690</v>
      </c>
      <c r="D2746" t="str">
        <f>""</f>
        <v/>
      </c>
      <c r="E2746">
        <v>2162394</v>
      </c>
      <c r="F2746" t="s">
        <v>9</v>
      </c>
      <c r="G2746" t="str">
        <f>"06320"</f>
        <v>06320</v>
      </c>
      <c r="H2746" t="str">
        <f>""</f>
        <v/>
      </c>
      <c r="I2746">
        <v>1</v>
      </c>
    </row>
    <row r="2747" spans="1:9">
      <c r="A2747">
        <v>2164469</v>
      </c>
      <c r="B2747" t="s">
        <v>9</v>
      </c>
      <c r="C2747" t="str">
        <f t="shared" si="176"/>
        <v>09690</v>
      </c>
      <c r="D2747" t="str">
        <f>""</f>
        <v/>
      </c>
      <c r="E2747">
        <v>2163115</v>
      </c>
      <c r="F2747" t="s">
        <v>9</v>
      </c>
      <c r="G2747" t="str">
        <f>"07583"</f>
        <v>07583</v>
      </c>
      <c r="H2747" t="str">
        <f>""</f>
        <v/>
      </c>
      <c r="I2747">
        <v>1</v>
      </c>
    </row>
    <row r="2748" spans="1:9">
      <c r="A2748">
        <v>2164469</v>
      </c>
      <c r="B2748" t="s">
        <v>9</v>
      </c>
      <c r="C2748" t="str">
        <f t="shared" si="176"/>
        <v>09690</v>
      </c>
      <c r="D2748" t="str">
        <f>""</f>
        <v/>
      </c>
      <c r="E2748">
        <v>2164468</v>
      </c>
      <c r="F2748" t="s">
        <v>9</v>
      </c>
      <c r="G2748" t="str">
        <f>"09689"</f>
        <v>09689</v>
      </c>
      <c r="H2748" t="str">
        <f>""</f>
        <v/>
      </c>
      <c r="I2748">
        <v>1</v>
      </c>
    </row>
    <row r="2749" spans="1:9">
      <c r="A2749">
        <v>2164493</v>
      </c>
      <c r="B2749" t="s">
        <v>9</v>
      </c>
      <c r="C2749" t="str">
        <f t="shared" ref="C2749:C2757" si="177">"09745"</f>
        <v>09745</v>
      </c>
      <c r="D2749" t="str">
        <f>""</f>
        <v/>
      </c>
      <c r="E2749">
        <v>2159167</v>
      </c>
      <c r="F2749" t="s">
        <v>9</v>
      </c>
      <c r="G2749" t="str">
        <f>"01096"</f>
        <v>01096</v>
      </c>
      <c r="H2749" t="str">
        <f>""</f>
        <v/>
      </c>
      <c r="I2749">
        <v>1</v>
      </c>
    </row>
    <row r="2750" spans="1:9">
      <c r="A2750">
        <v>2164493</v>
      </c>
      <c r="B2750" t="s">
        <v>9</v>
      </c>
      <c r="C2750" t="str">
        <f t="shared" si="177"/>
        <v>09745</v>
      </c>
      <c r="D2750" t="str">
        <f>""</f>
        <v/>
      </c>
      <c r="E2750">
        <v>2159811</v>
      </c>
      <c r="F2750" t="s">
        <v>9</v>
      </c>
      <c r="G2750" t="str">
        <f>"01965"</f>
        <v>01965</v>
      </c>
      <c r="H2750" t="str">
        <f>""</f>
        <v/>
      </c>
      <c r="I2750">
        <v>1</v>
      </c>
    </row>
    <row r="2751" spans="1:9">
      <c r="A2751">
        <v>2164493</v>
      </c>
      <c r="B2751" t="s">
        <v>9</v>
      </c>
      <c r="C2751" t="str">
        <f t="shared" si="177"/>
        <v>09745</v>
      </c>
      <c r="D2751" t="str">
        <f>""</f>
        <v/>
      </c>
      <c r="E2751">
        <v>2160301</v>
      </c>
      <c r="F2751" t="s">
        <v>9</v>
      </c>
      <c r="G2751" t="str">
        <f>"02684"</f>
        <v>02684</v>
      </c>
      <c r="H2751" t="str">
        <f>""</f>
        <v/>
      </c>
      <c r="I2751">
        <v>1</v>
      </c>
    </row>
    <row r="2752" spans="1:9">
      <c r="A2752">
        <v>2164493</v>
      </c>
      <c r="B2752" t="s">
        <v>9</v>
      </c>
      <c r="C2752" t="str">
        <f t="shared" si="177"/>
        <v>09745</v>
      </c>
      <c r="D2752" t="str">
        <f>""</f>
        <v/>
      </c>
      <c r="E2752">
        <v>2160312</v>
      </c>
      <c r="F2752" t="s">
        <v>9</v>
      </c>
      <c r="G2752" t="str">
        <f>"02710"</f>
        <v>02710</v>
      </c>
      <c r="H2752" t="str">
        <f>""</f>
        <v/>
      </c>
      <c r="I2752">
        <v>1</v>
      </c>
    </row>
    <row r="2753" spans="1:9">
      <c r="A2753">
        <v>2164493</v>
      </c>
      <c r="B2753" t="s">
        <v>9</v>
      </c>
      <c r="C2753" t="str">
        <f t="shared" si="177"/>
        <v>09745</v>
      </c>
      <c r="D2753" t="str">
        <f>""</f>
        <v/>
      </c>
      <c r="E2753">
        <v>2161016</v>
      </c>
      <c r="F2753" t="s">
        <v>9</v>
      </c>
      <c r="G2753" t="str">
        <f>"03990"</f>
        <v>03990</v>
      </c>
      <c r="H2753" t="str">
        <f>""</f>
        <v/>
      </c>
      <c r="I2753">
        <v>1</v>
      </c>
    </row>
    <row r="2754" spans="1:9">
      <c r="A2754">
        <v>2164493</v>
      </c>
      <c r="B2754" t="s">
        <v>9</v>
      </c>
      <c r="C2754" t="str">
        <f t="shared" si="177"/>
        <v>09745</v>
      </c>
      <c r="D2754" t="str">
        <f>""</f>
        <v/>
      </c>
      <c r="E2754">
        <v>2161020</v>
      </c>
      <c r="F2754" t="s">
        <v>9</v>
      </c>
      <c r="G2754" t="str">
        <f>"03994"</f>
        <v>03994</v>
      </c>
      <c r="H2754" t="str">
        <f>""</f>
        <v/>
      </c>
      <c r="I2754">
        <v>2</v>
      </c>
    </row>
    <row r="2755" spans="1:9">
      <c r="A2755">
        <v>2164493</v>
      </c>
      <c r="B2755" t="s">
        <v>9</v>
      </c>
      <c r="C2755" t="str">
        <f t="shared" si="177"/>
        <v>09745</v>
      </c>
      <c r="D2755" t="str">
        <f>""</f>
        <v/>
      </c>
      <c r="E2755">
        <v>2161501</v>
      </c>
      <c r="F2755" t="s">
        <v>9</v>
      </c>
      <c r="G2755" t="str">
        <f>"04835"</f>
        <v>04835</v>
      </c>
      <c r="H2755" t="str">
        <f>""</f>
        <v/>
      </c>
      <c r="I2755">
        <v>1</v>
      </c>
    </row>
    <row r="2756" spans="1:9">
      <c r="A2756">
        <v>2164493</v>
      </c>
      <c r="B2756" t="s">
        <v>9</v>
      </c>
      <c r="C2756" t="str">
        <f t="shared" si="177"/>
        <v>09745</v>
      </c>
      <c r="D2756" t="str">
        <f>""</f>
        <v/>
      </c>
      <c r="E2756">
        <v>2162693</v>
      </c>
      <c r="F2756" t="s">
        <v>9</v>
      </c>
      <c r="G2756" t="str">
        <f>"06859"</f>
        <v>06859</v>
      </c>
      <c r="H2756" t="str">
        <f>""</f>
        <v/>
      </c>
      <c r="I2756">
        <v>1</v>
      </c>
    </row>
    <row r="2757" spans="1:9">
      <c r="A2757">
        <v>2164493</v>
      </c>
      <c r="B2757" t="s">
        <v>9</v>
      </c>
      <c r="C2757" t="str">
        <f t="shared" si="177"/>
        <v>09745</v>
      </c>
      <c r="D2757" t="str">
        <f>""</f>
        <v/>
      </c>
      <c r="E2757">
        <v>2164492</v>
      </c>
      <c r="F2757" t="s">
        <v>9</v>
      </c>
      <c r="G2757" t="str">
        <f>"09744"</f>
        <v>09744</v>
      </c>
      <c r="H2757" t="str">
        <f>""</f>
        <v/>
      </c>
      <c r="I2757">
        <v>1</v>
      </c>
    </row>
    <row r="2758" spans="1:9">
      <c r="A2758">
        <v>2164495</v>
      </c>
      <c r="B2758" t="s">
        <v>9</v>
      </c>
      <c r="C2758" t="str">
        <f t="shared" ref="C2758:C2763" si="178">"09747"</f>
        <v>09747</v>
      </c>
      <c r="D2758" t="str">
        <f>""</f>
        <v/>
      </c>
      <c r="E2758">
        <v>2163220</v>
      </c>
      <c r="F2758" t="s">
        <v>9</v>
      </c>
      <c r="G2758" t="str">
        <f>"07757"</f>
        <v>07757</v>
      </c>
      <c r="H2758" t="str">
        <f>""</f>
        <v/>
      </c>
      <c r="I2758">
        <v>2</v>
      </c>
    </row>
    <row r="2759" spans="1:9">
      <c r="A2759">
        <v>2164495</v>
      </c>
      <c r="B2759" t="s">
        <v>9</v>
      </c>
      <c r="C2759" t="str">
        <f t="shared" si="178"/>
        <v>09747</v>
      </c>
      <c r="D2759" t="str">
        <f>""</f>
        <v/>
      </c>
      <c r="E2759">
        <v>2163743</v>
      </c>
      <c r="F2759" t="s">
        <v>9</v>
      </c>
      <c r="G2759" t="str">
        <f>"08564"</f>
        <v>08564</v>
      </c>
      <c r="H2759" t="str">
        <f>""</f>
        <v/>
      </c>
      <c r="I2759">
        <v>2</v>
      </c>
    </row>
    <row r="2760" spans="1:9">
      <c r="A2760">
        <v>2164495</v>
      </c>
      <c r="B2760" t="s">
        <v>9</v>
      </c>
      <c r="C2760" t="str">
        <f t="shared" si="178"/>
        <v>09747</v>
      </c>
      <c r="D2760" t="str">
        <f>""</f>
        <v/>
      </c>
      <c r="E2760">
        <v>2163744</v>
      </c>
      <c r="F2760" t="s">
        <v>9</v>
      </c>
      <c r="G2760" t="str">
        <f>"08565"</f>
        <v>08565</v>
      </c>
      <c r="H2760" t="str">
        <f>""</f>
        <v/>
      </c>
      <c r="I2760">
        <v>2</v>
      </c>
    </row>
    <row r="2761" spans="1:9">
      <c r="A2761">
        <v>2164495</v>
      </c>
      <c r="B2761" t="s">
        <v>9</v>
      </c>
      <c r="C2761" t="str">
        <f t="shared" si="178"/>
        <v>09747</v>
      </c>
      <c r="D2761" t="str">
        <f>""</f>
        <v/>
      </c>
      <c r="E2761">
        <v>2163745</v>
      </c>
      <c r="F2761" t="s">
        <v>9</v>
      </c>
      <c r="G2761" t="str">
        <f>"08567"</f>
        <v>08567</v>
      </c>
      <c r="H2761" t="str">
        <f>""</f>
        <v/>
      </c>
      <c r="I2761">
        <v>2</v>
      </c>
    </row>
    <row r="2762" spans="1:9">
      <c r="A2762">
        <v>2164495</v>
      </c>
      <c r="B2762" t="s">
        <v>9</v>
      </c>
      <c r="C2762" t="str">
        <f t="shared" si="178"/>
        <v>09747</v>
      </c>
      <c r="D2762" t="str">
        <f>""</f>
        <v/>
      </c>
      <c r="E2762">
        <v>2164142</v>
      </c>
      <c r="F2762" t="s">
        <v>9</v>
      </c>
      <c r="G2762" t="str">
        <f>"09190"</f>
        <v>09190</v>
      </c>
      <c r="H2762" t="str">
        <f>""</f>
        <v/>
      </c>
      <c r="I2762">
        <v>4</v>
      </c>
    </row>
    <row r="2763" spans="1:9">
      <c r="A2763">
        <v>2164495</v>
      </c>
      <c r="B2763" t="s">
        <v>9</v>
      </c>
      <c r="C2763" t="str">
        <f t="shared" si="178"/>
        <v>09747</v>
      </c>
      <c r="D2763" t="str">
        <f>""</f>
        <v/>
      </c>
      <c r="E2763">
        <v>2171978</v>
      </c>
      <c r="F2763" t="s">
        <v>9</v>
      </c>
      <c r="G2763" t="str">
        <f>"21055"</f>
        <v>21055</v>
      </c>
      <c r="H2763" t="str">
        <f>""</f>
        <v/>
      </c>
      <c r="I2763">
        <v>1</v>
      </c>
    </row>
    <row r="2764" spans="1:9">
      <c r="A2764">
        <v>2164504</v>
      </c>
      <c r="B2764" t="s">
        <v>9</v>
      </c>
      <c r="C2764" t="str">
        <f>"09765"</f>
        <v>09765</v>
      </c>
      <c r="D2764" t="str">
        <f>""</f>
        <v/>
      </c>
      <c r="E2764">
        <v>2163637</v>
      </c>
      <c r="F2764" t="s">
        <v>9</v>
      </c>
      <c r="G2764" t="str">
        <f>"08430"</f>
        <v>08430</v>
      </c>
      <c r="H2764" t="str">
        <f>""</f>
        <v/>
      </c>
      <c r="I2764">
        <v>1</v>
      </c>
    </row>
    <row r="2765" spans="1:9">
      <c r="A2765">
        <v>2164504</v>
      </c>
      <c r="B2765" t="s">
        <v>9</v>
      </c>
      <c r="C2765" t="str">
        <f>"09765"</f>
        <v>09765</v>
      </c>
      <c r="D2765" t="str">
        <f>""</f>
        <v/>
      </c>
      <c r="E2765">
        <v>2164503</v>
      </c>
      <c r="F2765" t="s">
        <v>9</v>
      </c>
      <c r="G2765" t="str">
        <f>"09764"</f>
        <v>09764</v>
      </c>
      <c r="H2765" t="str">
        <f>""</f>
        <v/>
      </c>
      <c r="I2765">
        <v>1</v>
      </c>
    </row>
    <row r="2766" spans="1:9">
      <c r="A2766">
        <v>2164506</v>
      </c>
      <c r="B2766" t="s">
        <v>9</v>
      </c>
      <c r="C2766" t="str">
        <f>"09767"</f>
        <v>09767</v>
      </c>
      <c r="D2766" t="str">
        <f>""</f>
        <v/>
      </c>
      <c r="E2766">
        <v>2159546</v>
      </c>
      <c r="F2766" t="s">
        <v>9</v>
      </c>
      <c r="G2766" t="str">
        <f>"01572"</f>
        <v>01572</v>
      </c>
      <c r="H2766" t="str">
        <f>""</f>
        <v/>
      </c>
      <c r="I2766">
        <v>1</v>
      </c>
    </row>
    <row r="2767" spans="1:9">
      <c r="A2767">
        <v>2164506</v>
      </c>
      <c r="B2767" t="s">
        <v>9</v>
      </c>
      <c r="C2767" t="str">
        <f>"09767"</f>
        <v>09767</v>
      </c>
      <c r="D2767" t="str">
        <f>""</f>
        <v/>
      </c>
      <c r="E2767">
        <v>2164505</v>
      </c>
      <c r="F2767" t="s">
        <v>9</v>
      </c>
      <c r="G2767" t="str">
        <f>"09766"</f>
        <v>09766</v>
      </c>
      <c r="H2767" t="str">
        <f>""</f>
        <v/>
      </c>
      <c r="I2767">
        <v>2</v>
      </c>
    </row>
    <row r="2768" spans="1:9">
      <c r="A2768">
        <v>2164507</v>
      </c>
      <c r="B2768" t="s">
        <v>9</v>
      </c>
      <c r="C2768" t="str">
        <f>"09768"</f>
        <v>09768</v>
      </c>
      <c r="D2768" t="str">
        <f>""</f>
        <v/>
      </c>
      <c r="E2768">
        <v>2162541</v>
      </c>
      <c r="F2768" t="s">
        <v>9</v>
      </c>
      <c r="G2768" t="str">
        <f>"06622"</f>
        <v>06622</v>
      </c>
      <c r="H2768" t="str">
        <f>""</f>
        <v/>
      </c>
      <c r="I2768">
        <v>1</v>
      </c>
    </row>
    <row r="2769" spans="1:9">
      <c r="A2769">
        <v>2164507</v>
      </c>
      <c r="B2769" t="s">
        <v>9</v>
      </c>
      <c r="C2769" t="str">
        <f>"09768"</f>
        <v>09768</v>
      </c>
      <c r="D2769" t="str">
        <f>""</f>
        <v/>
      </c>
      <c r="E2769">
        <v>2164505</v>
      </c>
      <c r="F2769" t="s">
        <v>9</v>
      </c>
      <c r="G2769" t="str">
        <f>"09766"</f>
        <v>09766</v>
      </c>
      <c r="H2769" t="str">
        <f>""</f>
        <v/>
      </c>
      <c r="I2769">
        <v>2</v>
      </c>
    </row>
    <row r="2770" spans="1:9">
      <c r="A2770">
        <v>2164511</v>
      </c>
      <c r="B2770" t="s">
        <v>9</v>
      </c>
      <c r="C2770" t="str">
        <f>"09776"</f>
        <v>09776</v>
      </c>
      <c r="D2770" t="str">
        <f>""</f>
        <v/>
      </c>
      <c r="E2770">
        <v>2161684</v>
      </c>
      <c r="F2770" t="s">
        <v>9</v>
      </c>
      <c r="G2770" t="str">
        <f>"05129"</f>
        <v>05129</v>
      </c>
      <c r="H2770" t="str">
        <f>""</f>
        <v/>
      </c>
      <c r="I2770">
        <v>2</v>
      </c>
    </row>
    <row r="2771" spans="1:9">
      <c r="A2771">
        <v>2164511</v>
      </c>
      <c r="B2771" t="s">
        <v>9</v>
      </c>
      <c r="C2771" t="str">
        <f>"09776"</f>
        <v>09776</v>
      </c>
      <c r="D2771" t="str">
        <f>""</f>
        <v/>
      </c>
      <c r="E2771">
        <v>2161685</v>
      </c>
      <c r="F2771" t="s">
        <v>9</v>
      </c>
      <c r="G2771" t="str">
        <f>"05130"</f>
        <v>05130</v>
      </c>
      <c r="H2771" t="str">
        <f>""</f>
        <v/>
      </c>
      <c r="I2771">
        <v>2</v>
      </c>
    </row>
    <row r="2772" spans="1:9">
      <c r="A2772">
        <v>2164512</v>
      </c>
      <c r="B2772" t="s">
        <v>9</v>
      </c>
      <c r="C2772" t="str">
        <f t="shared" ref="C2772:C2778" si="179">"09777"</f>
        <v>09777</v>
      </c>
      <c r="D2772" t="str">
        <f>""</f>
        <v/>
      </c>
      <c r="E2772">
        <v>2159626</v>
      </c>
      <c r="F2772" t="s">
        <v>9</v>
      </c>
      <c r="G2772" t="str">
        <f>"01679"</f>
        <v>01679</v>
      </c>
      <c r="H2772" t="str">
        <f>""</f>
        <v/>
      </c>
      <c r="I2772">
        <v>1</v>
      </c>
    </row>
    <row r="2773" spans="1:9">
      <c r="A2773">
        <v>2164512</v>
      </c>
      <c r="B2773" t="s">
        <v>9</v>
      </c>
      <c r="C2773" t="str">
        <f t="shared" si="179"/>
        <v>09777</v>
      </c>
      <c r="D2773" t="str">
        <f>""</f>
        <v/>
      </c>
      <c r="E2773">
        <v>2160702</v>
      </c>
      <c r="F2773" t="s">
        <v>9</v>
      </c>
      <c r="G2773" t="str">
        <f>"03431"</f>
        <v>03431</v>
      </c>
      <c r="H2773" t="str">
        <f>""</f>
        <v/>
      </c>
      <c r="I2773">
        <v>1</v>
      </c>
    </row>
    <row r="2774" spans="1:9">
      <c r="A2774">
        <v>2164512</v>
      </c>
      <c r="B2774" t="s">
        <v>9</v>
      </c>
      <c r="C2774" t="str">
        <f t="shared" si="179"/>
        <v>09777</v>
      </c>
      <c r="D2774" t="str">
        <f>""</f>
        <v/>
      </c>
      <c r="E2774">
        <v>2160703</v>
      </c>
      <c r="F2774" t="s">
        <v>9</v>
      </c>
      <c r="G2774" t="str">
        <f>"03432"</f>
        <v>03432</v>
      </c>
      <c r="H2774" t="str">
        <f>""</f>
        <v/>
      </c>
      <c r="I2774">
        <v>1</v>
      </c>
    </row>
    <row r="2775" spans="1:9">
      <c r="A2775">
        <v>2164512</v>
      </c>
      <c r="B2775" t="s">
        <v>9</v>
      </c>
      <c r="C2775" t="str">
        <f t="shared" si="179"/>
        <v>09777</v>
      </c>
      <c r="D2775" t="str">
        <f>""</f>
        <v/>
      </c>
      <c r="E2775">
        <v>2160718</v>
      </c>
      <c r="F2775" t="s">
        <v>9</v>
      </c>
      <c r="G2775" t="str">
        <f>"03478"</f>
        <v>03478</v>
      </c>
      <c r="H2775" t="str">
        <f>""</f>
        <v/>
      </c>
      <c r="I2775">
        <v>1</v>
      </c>
    </row>
    <row r="2776" spans="1:9">
      <c r="A2776">
        <v>2164512</v>
      </c>
      <c r="B2776" t="s">
        <v>9</v>
      </c>
      <c r="C2776" t="str">
        <f t="shared" si="179"/>
        <v>09777</v>
      </c>
      <c r="D2776" t="str">
        <f>""</f>
        <v/>
      </c>
      <c r="E2776">
        <v>2160722</v>
      </c>
      <c r="F2776" t="s">
        <v>9</v>
      </c>
      <c r="G2776" t="str">
        <f>"03484"</f>
        <v>03484</v>
      </c>
      <c r="H2776" t="str">
        <f>""</f>
        <v/>
      </c>
      <c r="I2776">
        <v>1</v>
      </c>
    </row>
    <row r="2777" spans="1:9">
      <c r="A2777">
        <v>2164512</v>
      </c>
      <c r="B2777" t="s">
        <v>9</v>
      </c>
      <c r="C2777" t="str">
        <f t="shared" si="179"/>
        <v>09777</v>
      </c>
      <c r="D2777" t="str">
        <f>""</f>
        <v/>
      </c>
      <c r="E2777">
        <v>2160723</v>
      </c>
      <c r="F2777" t="s">
        <v>9</v>
      </c>
      <c r="G2777" t="str">
        <f>"03485"</f>
        <v>03485</v>
      </c>
      <c r="H2777" t="str">
        <f>""</f>
        <v/>
      </c>
      <c r="I2777">
        <v>1</v>
      </c>
    </row>
    <row r="2778" spans="1:9">
      <c r="A2778">
        <v>2164512</v>
      </c>
      <c r="B2778" t="s">
        <v>9</v>
      </c>
      <c r="C2778" t="str">
        <f t="shared" si="179"/>
        <v>09777</v>
      </c>
      <c r="D2778" t="str">
        <f>""</f>
        <v/>
      </c>
      <c r="E2778">
        <v>2160735</v>
      </c>
      <c r="F2778" t="s">
        <v>9</v>
      </c>
      <c r="G2778" t="str">
        <f>"03505"</f>
        <v>03505</v>
      </c>
      <c r="H2778" t="str">
        <f>""</f>
        <v/>
      </c>
      <c r="I2778">
        <v>2</v>
      </c>
    </row>
    <row r="2779" spans="1:9">
      <c r="A2779">
        <v>2164539</v>
      </c>
      <c r="B2779" t="s">
        <v>9</v>
      </c>
      <c r="C2779" t="str">
        <f>"09808"</f>
        <v>09808</v>
      </c>
      <c r="D2779" t="str">
        <f>""</f>
        <v/>
      </c>
      <c r="E2779">
        <v>2164538</v>
      </c>
      <c r="F2779" t="s">
        <v>9</v>
      </c>
      <c r="G2779" t="str">
        <f>"09807"</f>
        <v>09807</v>
      </c>
      <c r="H2779" t="str">
        <f>""</f>
        <v/>
      </c>
      <c r="I2779">
        <v>1</v>
      </c>
    </row>
    <row r="2780" spans="1:9">
      <c r="A2780">
        <v>2164539</v>
      </c>
      <c r="B2780" t="s">
        <v>9</v>
      </c>
      <c r="C2780" t="str">
        <f>"09808"</f>
        <v>09808</v>
      </c>
      <c r="D2780" t="str">
        <f>""</f>
        <v/>
      </c>
      <c r="E2780">
        <v>2164755</v>
      </c>
      <c r="F2780" t="s">
        <v>9</v>
      </c>
      <c r="G2780" t="str">
        <f>"10119"</f>
        <v>10119</v>
      </c>
      <c r="H2780" t="str">
        <f>""</f>
        <v/>
      </c>
      <c r="I2780">
        <v>1</v>
      </c>
    </row>
    <row r="2781" spans="1:9">
      <c r="A2781">
        <v>2164539</v>
      </c>
      <c r="B2781" t="s">
        <v>9</v>
      </c>
      <c r="C2781" t="str">
        <f>"09808"</f>
        <v>09808</v>
      </c>
      <c r="D2781" t="str">
        <f>""</f>
        <v/>
      </c>
      <c r="E2781">
        <v>2164775</v>
      </c>
      <c r="F2781" t="s">
        <v>9</v>
      </c>
      <c r="G2781" t="str">
        <f>"10147"</f>
        <v>10147</v>
      </c>
      <c r="H2781" t="str">
        <f>""</f>
        <v/>
      </c>
      <c r="I2781">
        <v>1</v>
      </c>
    </row>
    <row r="2782" spans="1:9">
      <c r="A2782">
        <v>2164539</v>
      </c>
      <c r="B2782" t="s">
        <v>9</v>
      </c>
      <c r="C2782" t="str">
        <f>"09808"</f>
        <v>09808</v>
      </c>
      <c r="D2782" t="str">
        <f>""</f>
        <v/>
      </c>
      <c r="E2782">
        <v>2171978</v>
      </c>
      <c r="F2782" t="s">
        <v>9</v>
      </c>
      <c r="G2782" t="str">
        <f>"21055"</f>
        <v>21055</v>
      </c>
      <c r="H2782" t="str">
        <f>""</f>
        <v/>
      </c>
      <c r="I2782">
        <v>1</v>
      </c>
    </row>
    <row r="2783" spans="1:9">
      <c r="A2783">
        <v>2164561</v>
      </c>
      <c r="B2783" t="s">
        <v>9</v>
      </c>
      <c r="C2783" t="str">
        <f>"09847"</f>
        <v>09847</v>
      </c>
      <c r="D2783" t="str">
        <f>""</f>
        <v/>
      </c>
      <c r="E2783">
        <v>2162144</v>
      </c>
      <c r="F2783" t="s">
        <v>9</v>
      </c>
      <c r="G2783" t="str">
        <f>"05926"</f>
        <v>05926</v>
      </c>
      <c r="H2783" t="str">
        <f>""</f>
        <v/>
      </c>
      <c r="I2783">
        <v>1</v>
      </c>
    </row>
    <row r="2784" spans="1:9">
      <c r="A2784">
        <v>2164561</v>
      </c>
      <c r="B2784" t="s">
        <v>9</v>
      </c>
      <c r="C2784" t="str">
        <f>"09847"</f>
        <v>09847</v>
      </c>
      <c r="D2784" t="str">
        <f>""</f>
        <v/>
      </c>
      <c r="E2784">
        <v>2164560</v>
      </c>
      <c r="F2784" t="s">
        <v>9</v>
      </c>
      <c r="G2784" t="str">
        <f>"09846"</f>
        <v>09846</v>
      </c>
      <c r="H2784" t="str">
        <f>""</f>
        <v/>
      </c>
      <c r="I2784">
        <v>1</v>
      </c>
    </row>
    <row r="2785" spans="1:9">
      <c r="A2785">
        <v>2164561</v>
      </c>
      <c r="B2785" t="s">
        <v>9</v>
      </c>
      <c r="C2785" t="str">
        <f>"09847"</f>
        <v>09847</v>
      </c>
      <c r="D2785" t="str">
        <f>""</f>
        <v/>
      </c>
      <c r="E2785">
        <v>2164562</v>
      </c>
      <c r="F2785" t="s">
        <v>9</v>
      </c>
      <c r="G2785" t="str">
        <f>"09848"</f>
        <v>09848</v>
      </c>
      <c r="H2785" t="str">
        <f>""</f>
        <v/>
      </c>
      <c r="I2785">
        <v>1</v>
      </c>
    </row>
    <row r="2786" spans="1:9">
      <c r="A2786">
        <v>2164561</v>
      </c>
      <c r="B2786" t="s">
        <v>9</v>
      </c>
      <c r="C2786" t="str">
        <f>"09847"</f>
        <v>09847</v>
      </c>
      <c r="D2786" t="str">
        <f>""</f>
        <v/>
      </c>
      <c r="E2786">
        <v>2164563</v>
      </c>
      <c r="F2786" t="s">
        <v>9</v>
      </c>
      <c r="G2786" t="str">
        <f>"09849"</f>
        <v>09849</v>
      </c>
      <c r="H2786" t="str">
        <f>""</f>
        <v/>
      </c>
      <c r="I2786">
        <v>2</v>
      </c>
    </row>
    <row r="2787" spans="1:9">
      <c r="A2787">
        <v>2164561</v>
      </c>
      <c r="B2787" t="s">
        <v>9</v>
      </c>
      <c r="C2787" t="str">
        <f>"09847"</f>
        <v>09847</v>
      </c>
      <c r="D2787" t="str">
        <f>""</f>
        <v/>
      </c>
      <c r="E2787">
        <v>2164564</v>
      </c>
      <c r="F2787" t="s">
        <v>9</v>
      </c>
      <c r="G2787" t="str">
        <f>"09850"</f>
        <v>09850</v>
      </c>
      <c r="H2787" t="str">
        <f>""</f>
        <v/>
      </c>
      <c r="I2787">
        <v>1</v>
      </c>
    </row>
    <row r="2788" spans="1:9">
      <c r="A2788">
        <v>2164625</v>
      </c>
      <c r="B2788" t="s">
        <v>9</v>
      </c>
      <c r="C2788" t="str">
        <f t="shared" ref="C2788:C2801" si="180">"09937"</f>
        <v>09937</v>
      </c>
      <c r="D2788" t="str">
        <f>""</f>
        <v/>
      </c>
      <c r="E2788">
        <v>2165083</v>
      </c>
      <c r="F2788" t="s">
        <v>9</v>
      </c>
      <c r="G2788" t="str">
        <f>"10553"</f>
        <v>10553</v>
      </c>
      <c r="H2788" t="str">
        <f>""</f>
        <v/>
      </c>
      <c r="I2788">
        <v>1</v>
      </c>
    </row>
    <row r="2789" spans="1:9">
      <c r="A2789">
        <v>2164625</v>
      </c>
      <c r="B2789" t="s">
        <v>9</v>
      </c>
      <c r="C2789" t="str">
        <f t="shared" si="180"/>
        <v>09937</v>
      </c>
      <c r="D2789" t="str">
        <f>""</f>
        <v/>
      </c>
      <c r="E2789">
        <v>2165084</v>
      </c>
      <c r="F2789" t="s">
        <v>9</v>
      </c>
      <c r="G2789" t="str">
        <f>"10554"</f>
        <v>10554</v>
      </c>
      <c r="H2789" t="str">
        <f>""</f>
        <v/>
      </c>
      <c r="I2789">
        <v>1</v>
      </c>
    </row>
    <row r="2790" spans="1:9">
      <c r="A2790">
        <v>2164625</v>
      </c>
      <c r="B2790" t="s">
        <v>9</v>
      </c>
      <c r="C2790" t="str">
        <f t="shared" si="180"/>
        <v>09937</v>
      </c>
      <c r="D2790" t="str">
        <f>""</f>
        <v/>
      </c>
      <c r="E2790">
        <v>2165085</v>
      </c>
      <c r="F2790" t="s">
        <v>9</v>
      </c>
      <c r="G2790" t="str">
        <f>"10555"</f>
        <v>10555</v>
      </c>
      <c r="H2790" t="str">
        <f>""</f>
        <v/>
      </c>
      <c r="I2790">
        <v>1</v>
      </c>
    </row>
    <row r="2791" spans="1:9">
      <c r="A2791">
        <v>2164625</v>
      </c>
      <c r="B2791" t="s">
        <v>9</v>
      </c>
      <c r="C2791" t="str">
        <f t="shared" si="180"/>
        <v>09937</v>
      </c>
      <c r="D2791" t="str">
        <f>""</f>
        <v/>
      </c>
      <c r="E2791">
        <v>2165086</v>
      </c>
      <c r="F2791" t="s">
        <v>9</v>
      </c>
      <c r="G2791" t="str">
        <f>"10556"</f>
        <v>10556</v>
      </c>
      <c r="H2791" t="str">
        <f>""</f>
        <v/>
      </c>
      <c r="I2791">
        <v>1</v>
      </c>
    </row>
    <row r="2792" spans="1:9">
      <c r="A2792">
        <v>2164625</v>
      </c>
      <c r="B2792" t="s">
        <v>9</v>
      </c>
      <c r="C2792" t="str">
        <f t="shared" si="180"/>
        <v>09937</v>
      </c>
      <c r="D2792" t="str">
        <f>""</f>
        <v/>
      </c>
      <c r="E2792">
        <v>2165087</v>
      </c>
      <c r="F2792" t="s">
        <v>9</v>
      </c>
      <c r="G2792" t="str">
        <f>"10557"</f>
        <v>10557</v>
      </c>
      <c r="H2792" t="str">
        <f>""</f>
        <v/>
      </c>
      <c r="I2792">
        <v>1</v>
      </c>
    </row>
    <row r="2793" spans="1:9">
      <c r="A2793">
        <v>2164625</v>
      </c>
      <c r="B2793" t="s">
        <v>9</v>
      </c>
      <c r="C2793" t="str">
        <f t="shared" si="180"/>
        <v>09937</v>
      </c>
      <c r="D2793" t="str">
        <f>""</f>
        <v/>
      </c>
      <c r="E2793">
        <v>2165088</v>
      </c>
      <c r="F2793" t="s">
        <v>9</v>
      </c>
      <c r="G2793" t="str">
        <f>"10558"</f>
        <v>10558</v>
      </c>
      <c r="H2793" t="str">
        <f>""</f>
        <v/>
      </c>
      <c r="I2793">
        <v>1</v>
      </c>
    </row>
    <row r="2794" spans="1:9">
      <c r="A2794">
        <v>2164625</v>
      </c>
      <c r="B2794" t="s">
        <v>9</v>
      </c>
      <c r="C2794" t="str">
        <f t="shared" si="180"/>
        <v>09937</v>
      </c>
      <c r="D2794" t="str">
        <f>""</f>
        <v/>
      </c>
      <c r="E2794">
        <v>2165089</v>
      </c>
      <c r="F2794" t="s">
        <v>9</v>
      </c>
      <c r="G2794" t="str">
        <f>"10559"</f>
        <v>10559</v>
      </c>
      <c r="H2794" t="str">
        <f>""</f>
        <v/>
      </c>
      <c r="I2794">
        <v>1</v>
      </c>
    </row>
    <row r="2795" spans="1:9">
      <c r="A2795">
        <v>2164625</v>
      </c>
      <c r="B2795" t="s">
        <v>9</v>
      </c>
      <c r="C2795" t="str">
        <f t="shared" si="180"/>
        <v>09937</v>
      </c>
      <c r="D2795" t="str">
        <f>""</f>
        <v/>
      </c>
      <c r="E2795">
        <v>2167416</v>
      </c>
      <c r="F2795" t="s">
        <v>9</v>
      </c>
      <c r="G2795" t="str">
        <f>"14469"</f>
        <v>14469</v>
      </c>
      <c r="H2795" t="str">
        <f>""</f>
        <v/>
      </c>
      <c r="I2795">
        <v>1</v>
      </c>
    </row>
    <row r="2796" spans="1:9">
      <c r="A2796">
        <v>2164625</v>
      </c>
      <c r="B2796" t="s">
        <v>9</v>
      </c>
      <c r="C2796" t="str">
        <f t="shared" si="180"/>
        <v>09937</v>
      </c>
      <c r="D2796" t="str">
        <f>""</f>
        <v/>
      </c>
      <c r="E2796">
        <v>2167419</v>
      </c>
      <c r="F2796" t="s">
        <v>9</v>
      </c>
      <c r="G2796" t="str">
        <f>"14472"</f>
        <v>14472</v>
      </c>
      <c r="H2796" t="str">
        <f>""</f>
        <v/>
      </c>
      <c r="I2796">
        <v>1</v>
      </c>
    </row>
    <row r="2797" spans="1:9">
      <c r="A2797">
        <v>2164625</v>
      </c>
      <c r="B2797" t="s">
        <v>9</v>
      </c>
      <c r="C2797" t="str">
        <f t="shared" si="180"/>
        <v>09937</v>
      </c>
      <c r="D2797" t="str">
        <f>""</f>
        <v/>
      </c>
      <c r="E2797">
        <v>2167420</v>
      </c>
      <c r="F2797" t="s">
        <v>9</v>
      </c>
      <c r="G2797" t="str">
        <f>"14473"</f>
        <v>14473</v>
      </c>
      <c r="H2797" t="str">
        <f>""</f>
        <v/>
      </c>
      <c r="I2797">
        <v>1</v>
      </c>
    </row>
    <row r="2798" spans="1:9">
      <c r="A2798">
        <v>2164625</v>
      </c>
      <c r="B2798" t="s">
        <v>9</v>
      </c>
      <c r="C2798" t="str">
        <f t="shared" si="180"/>
        <v>09937</v>
      </c>
      <c r="D2798" t="str">
        <f>""</f>
        <v/>
      </c>
      <c r="E2798">
        <v>2167421</v>
      </c>
      <c r="F2798" t="s">
        <v>9</v>
      </c>
      <c r="G2798" t="str">
        <f>"14474"</f>
        <v>14474</v>
      </c>
      <c r="H2798" t="str">
        <f>""</f>
        <v/>
      </c>
      <c r="I2798">
        <v>1</v>
      </c>
    </row>
    <row r="2799" spans="1:9">
      <c r="A2799">
        <v>2164625</v>
      </c>
      <c r="B2799" t="s">
        <v>9</v>
      </c>
      <c r="C2799" t="str">
        <f t="shared" si="180"/>
        <v>09937</v>
      </c>
      <c r="D2799" t="str">
        <f>""</f>
        <v/>
      </c>
      <c r="E2799">
        <v>2167422</v>
      </c>
      <c r="F2799" t="s">
        <v>9</v>
      </c>
      <c r="G2799" t="str">
        <f>"14475"</f>
        <v>14475</v>
      </c>
      <c r="H2799" t="str">
        <f>""</f>
        <v/>
      </c>
      <c r="I2799">
        <v>1</v>
      </c>
    </row>
    <row r="2800" spans="1:9">
      <c r="A2800">
        <v>2164625</v>
      </c>
      <c r="B2800" t="s">
        <v>9</v>
      </c>
      <c r="C2800" t="str">
        <f t="shared" si="180"/>
        <v>09937</v>
      </c>
      <c r="D2800" t="str">
        <f>""</f>
        <v/>
      </c>
      <c r="E2800">
        <v>2167423</v>
      </c>
      <c r="F2800" t="s">
        <v>9</v>
      </c>
      <c r="G2800" t="str">
        <f>"14476"</f>
        <v>14476</v>
      </c>
      <c r="H2800" t="str">
        <f>""</f>
        <v/>
      </c>
      <c r="I2800">
        <v>1</v>
      </c>
    </row>
    <row r="2801" spans="1:9">
      <c r="A2801">
        <v>2164625</v>
      </c>
      <c r="B2801" t="s">
        <v>9</v>
      </c>
      <c r="C2801" t="str">
        <f t="shared" si="180"/>
        <v>09937</v>
      </c>
      <c r="D2801" t="str">
        <f>""</f>
        <v/>
      </c>
      <c r="E2801">
        <v>2167424</v>
      </c>
      <c r="F2801" t="s">
        <v>9</v>
      </c>
      <c r="G2801" t="str">
        <f>"14477"</f>
        <v>14477</v>
      </c>
      <c r="H2801" t="str">
        <f>""</f>
        <v/>
      </c>
      <c r="I2801">
        <v>1</v>
      </c>
    </row>
    <row r="2802" spans="1:9">
      <c r="A2802">
        <v>2164627</v>
      </c>
      <c r="B2802" t="s">
        <v>9</v>
      </c>
      <c r="C2802" t="str">
        <f>"09942"</f>
        <v>09942</v>
      </c>
      <c r="D2802" t="str">
        <f>""</f>
        <v/>
      </c>
      <c r="E2802">
        <v>2160077</v>
      </c>
      <c r="F2802" t="s">
        <v>9</v>
      </c>
      <c r="G2802" t="str">
        <f>"02343"</f>
        <v>02343</v>
      </c>
      <c r="H2802" t="str">
        <f>""</f>
        <v/>
      </c>
      <c r="I2802">
        <v>6</v>
      </c>
    </row>
    <row r="2803" spans="1:9">
      <c r="A2803">
        <v>2164627</v>
      </c>
      <c r="B2803" t="s">
        <v>9</v>
      </c>
      <c r="C2803" t="str">
        <f>"09942"</f>
        <v>09942</v>
      </c>
      <c r="D2803" t="str">
        <f>""</f>
        <v/>
      </c>
      <c r="E2803">
        <v>2162448</v>
      </c>
      <c r="F2803" t="s">
        <v>9</v>
      </c>
      <c r="G2803" t="str">
        <f>"06439"</f>
        <v>06439</v>
      </c>
      <c r="H2803" t="str">
        <f>""</f>
        <v/>
      </c>
      <c r="I2803">
        <v>3</v>
      </c>
    </row>
    <row r="2804" spans="1:9">
      <c r="A2804">
        <v>2164627</v>
      </c>
      <c r="B2804" t="s">
        <v>9</v>
      </c>
      <c r="C2804" t="str">
        <f>"09942"</f>
        <v>09942</v>
      </c>
      <c r="D2804" t="str">
        <f>""</f>
        <v/>
      </c>
      <c r="E2804">
        <v>2164628</v>
      </c>
      <c r="F2804" t="s">
        <v>9</v>
      </c>
      <c r="G2804" t="str">
        <f>"09943"</f>
        <v>09943</v>
      </c>
      <c r="H2804" t="str">
        <f>""</f>
        <v/>
      </c>
      <c r="I2804">
        <v>6</v>
      </c>
    </row>
    <row r="2805" spans="1:9">
      <c r="A2805">
        <v>2164629</v>
      </c>
      <c r="B2805" t="s">
        <v>9</v>
      </c>
      <c r="C2805" t="str">
        <f>"09944"</f>
        <v>09944</v>
      </c>
      <c r="D2805" t="str">
        <f>""</f>
        <v/>
      </c>
      <c r="E2805">
        <v>2160078</v>
      </c>
      <c r="F2805" t="s">
        <v>9</v>
      </c>
      <c r="G2805" t="str">
        <f>"02344"</f>
        <v>02344</v>
      </c>
      <c r="H2805" t="str">
        <f>""</f>
        <v/>
      </c>
      <c r="I2805">
        <v>6</v>
      </c>
    </row>
    <row r="2806" spans="1:9">
      <c r="A2806">
        <v>2164629</v>
      </c>
      <c r="B2806" t="s">
        <v>9</v>
      </c>
      <c r="C2806" t="str">
        <f>"09944"</f>
        <v>09944</v>
      </c>
      <c r="D2806" t="str">
        <f>""</f>
        <v/>
      </c>
      <c r="E2806">
        <v>2162449</v>
      </c>
      <c r="F2806" t="s">
        <v>9</v>
      </c>
      <c r="G2806" t="str">
        <f>"06440"</f>
        <v>06440</v>
      </c>
      <c r="H2806" t="str">
        <f>""</f>
        <v/>
      </c>
      <c r="I2806">
        <v>3</v>
      </c>
    </row>
    <row r="2807" spans="1:9">
      <c r="A2807">
        <v>2164630</v>
      </c>
      <c r="B2807" t="s">
        <v>9</v>
      </c>
      <c r="C2807" t="str">
        <f>"09945"</f>
        <v>09945</v>
      </c>
      <c r="D2807" t="str">
        <f>""</f>
        <v/>
      </c>
      <c r="E2807">
        <v>2160078</v>
      </c>
      <c r="F2807" t="s">
        <v>9</v>
      </c>
      <c r="G2807" t="str">
        <f>"02344"</f>
        <v>02344</v>
      </c>
      <c r="H2807" t="str">
        <f>""</f>
        <v/>
      </c>
      <c r="I2807">
        <v>4</v>
      </c>
    </row>
    <row r="2808" spans="1:9">
      <c r="A2808">
        <v>2164630</v>
      </c>
      <c r="B2808" t="s">
        <v>9</v>
      </c>
      <c r="C2808" t="str">
        <f>"09945"</f>
        <v>09945</v>
      </c>
      <c r="D2808" t="str">
        <f>""</f>
        <v/>
      </c>
      <c r="E2808">
        <v>2162586</v>
      </c>
      <c r="F2808" t="s">
        <v>9</v>
      </c>
      <c r="G2808" t="str">
        <f>"06680"</f>
        <v>06680</v>
      </c>
      <c r="H2808" t="str">
        <f>""</f>
        <v/>
      </c>
      <c r="I2808">
        <v>2</v>
      </c>
    </row>
    <row r="2809" spans="1:9">
      <c r="A2809">
        <v>2164669</v>
      </c>
      <c r="B2809" t="s">
        <v>9</v>
      </c>
      <c r="C2809" t="str">
        <f>"10008"</f>
        <v>10008</v>
      </c>
      <c r="D2809" t="str">
        <f>""</f>
        <v/>
      </c>
      <c r="E2809">
        <v>2160754</v>
      </c>
      <c r="F2809" t="s">
        <v>9</v>
      </c>
      <c r="G2809" t="str">
        <f>"03543"</f>
        <v>03543</v>
      </c>
      <c r="H2809" t="str">
        <f>""</f>
        <v/>
      </c>
      <c r="I2809">
        <v>1</v>
      </c>
    </row>
    <row r="2810" spans="1:9">
      <c r="A2810">
        <v>2164669</v>
      </c>
      <c r="B2810" t="s">
        <v>9</v>
      </c>
      <c r="C2810" t="str">
        <f>"10008"</f>
        <v>10008</v>
      </c>
      <c r="D2810" t="str">
        <f>""</f>
        <v/>
      </c>
      <c r="E2810">
        <v>2163410</v>
      </c>
      <c r="F2810" t="s">
        <v>9</v>
      </c>
      <c r="G2810" t="str">
        <f>"08064"</f>
        <v>08064</v>
      </c>
      <c r="H2810" t="str">
        <f>""</f>
        <v/>
      </c>
      <c r="I2810">
        <v>8</v>
      </c>
    </row>
    <row r="2811" spans="1:9">
      <c r="A2811">
        <v>2164669</v>
      </c>
      <c r="B2811" t="s">
        <v>9</v>
      </c>
      <c r="C2811" t="str">
        <f>"10008"</f>
        <v>10008</v>
      </c>
      <c r="D2811" t="str">
        <f>""</f>
        <v/>
      </c>
      <c r="E2811">
        <v>2164667</v>
      </c>
      <c r="F2811" t="s">
        <v>9</v>
      </c>
      <c r="G2811" t="str">
        <f>"10006"</f>
        <v>10006</v>
      </c>
      <c r="H2811" t="str">
        <f>""</f>
        <v/>
      </c>
      <c r="I2811">
        <v>1</v>
      </c>
    </row>
    <row r="2812" spans="1:9">
      <c r="A2812">
        <v>2164671</v>
      </c>
      <c r="B2812" t="s">
        <v>9</v>
      </c>
      <c r="C2812" t="str">
        <f>"10010"</f>
        <v>10010</v>
      </c>
      <c r="D2812" t="str">
        <f>""</f>
        <v/>
      </c>
      <c r="E2812">
        <v>2160754</v>
      </c>
      <c r="F2812" t="s">
        <v>9</v>
      </c>
      <c r="G2812" t="str">
        <f>"03543"</f>
        <v>03543</v>
      </c>
      <c r="H2812" t="str">
        <f>""</f>
        <v/>
      </c>
      <c r="I2812">
        <v>1</v>
      </c>
    </row>
    <row r="2813" spans="1:9">
      <c r="A2813">
        <v>2164671</v>
      </c>
      <c r="B2813" t="s">
        <v>9</v>
      </c>
      <c r="C2813" t="str">
        <f>"10010"</f>
        <v>10010</v>
      </c>
      <c r="D2813" t="str">
        <f>""</f>
        <v/>
      </c>
      <c r="E2813">
        <v>2163410</v>
      </c>
      <c r="F2813" t="s">
        <v>9</v>
      </c>
      <c r="G2813" t="str">
        <f>"08064"</f>
        <v>08064</v>
      </c>
      <c r="H2813" t="str">
        <f>""</f>
        <v/>
      </c>
      <c r="I2813">
        <v>8</v>
      </c>
    </row>
    <row r="2814" spans="1:9">
      <c r="A2814">
        <v>2164671</v>
      </c>
      <c r="B2814" t="s">
        <v>9</v>
      </c>
      <c r="C2814" t="str">
        <f>"10010"</f>
        <v>10010</v>
      </c>
      <c r="D2814" t="str">
        <f>""</f>
        <v/>
      </c>
      <c r="E2814">
        <v>2164670</v>
      </c>
      <c r="F2814" t="s">
        <v>9</v>
      </c>
      <c r="G2814" t="str">
        <f>"10009"</f>
        <v>10009</v>
      </c>
      <c r="H2814" t="str">
        <f>""</f>
        <v/>
      </c>
      <c r="I2814">
        <v>1</v>
      </c>
    </row>
    <row r="2815" spans="1:9">
      <c r="A2815">
        <v>2164690</v>
      </c>
      <c r="B2815" t="s">
        <v>9</v>
      </c>
      <c r="C2815" t="str">
        <f t="shared" ref="C2815:C2821" si="181">"10030"</f>
        <v>10030</v>
      </c>
      <c r="D2815" t="str">
        <f>""</f>
        <v/>
      </c>
      <c r="E2815">
        <v>2163616</v>
      </c>
      <c r="F2815" t="s">
        <v>9</v>
      </c>
      <c r="G2815" t="str">
        <f>"08405"</f>
        <v>08405</v>
      </c>
      <c r="H2815" t="str">
        <f>""</f>
        <v/>
      </c>
      <c r="I2815">
        <v>1</v>
      </c>
    </row>
    <row r="2816" spans="1:9">
      <c r="A2816">
        <v>2164690</v>
      </c>
      <c r="B2816" t="s">
        <v>9</v>
      </c>
      <c r="C2816" t="str">
        <f t="shared" si="181"/>
        <v>10030</v>
      </c>
      <c r="D2816" t="str">
        <f>""</f>
        <v/>
      </c>
      <c r="E2816">
        <v>2163617</v>
      </c>
      <c r="F2816" t="s">
        <v>9</v>
      </c>
      <c r="G2816" t="str">
        <f>"08406"</f>
        <v>08406</v>
      </c>
      <c r="H2816" t="str">
        <f>""</f>
        <v/>
      </c>
      <c r="I2816">
        <v>1</v>
      </c>
    </row>
    <row r="2817" spans="1:9">
      <c r="A2817">
        <v>2164690</v>
      </c>
      <c r="B2817" t="s">
        <v>9</v>
      </c>
      <c r="C2817" t="str">
        <f t="shared" si="181"/>
        <v>10030</v>
      </c>
      <c r="D2817" t="str">
        <f>""</f>
        <v/>
      </c>
      <c r="E2817">
        <v>2163619</v>
      </c>
      <c r="F2817" t="s">
        <v>9</v>
      </c>
      <c r="G2817" t="str">
        <f>"08408"</f>
        <v>08408</v>
      </c>
      <c r="H2817" t="str">
        <f>""</f>
        <v/>
      </c>
      <c r="I2817">
        <v>1</v>
      </c>
    </row>
    <row r="2818" spans="1:9">
      <c r="A2818">
        <v>2164690</v>
      </c>
      <c r="B2818" t="s">
        <v>9</v>
      </c>
      <c r="C2818" t="str">
        <f t="shared" si="181"/>
        <v>10030</v>
      </c>
      <c r="D2818" t="str">
        <f>""</f>
        <v/>
      </c>
      <c r="E2818">
        <v>2163659</v>
      </c>
      <c r="F2818" t="s">
        <v>9</v>
      </c>
      <c r="G2818" t="str">
        <f>"08461"</f>
        <v>08461</v>
      </c>
      <c r="H2818" t="str">
        <f>""</f>
        <v/>
      </c>
      <c r="I2818">
        <v>1</v>
      </c>
    </row>
    <row r="2819" spans="1:9">
      <c r="A2819">
        <v>2164690</v>
      </c>
      <c r="B2819" t="s">
        <v>9</v>
      </c>
      <c r="C2819" t="str">
        <f t="shared" si="181"/>
        <v>10030</v>
      </c>
      <c r="D2819" t="str">
        <f>""</f>
        <v/>
      </c>
      <c r="E2819">
        <v>2163660</v>
      </c>
      <c r="F2819" t="s">
        <v>9</v>
      </c>
      <c r="G2819" t="str">
        <f>"08462"</f>
        <v>08462</v>
      </c>
      <c r="H2819" t="str">
        <f>""</f>
        <v/>
      </c>
      <c r="I2819">
        <v>1</v>
      </c>
    </row>
    <row r="2820" spans="1:9">
      <c r="A2820">
        <v>2164690</v>
      </c>
      <c r="B2820" t="s">
        <v>9</v>
      </c>
      <c r="C2820" t="str">
        <f t="shared" si="181"/>
        <v>10030</v>
      </c>
      <c r="D2820" t="str">
        <f>""</f>
        <v/>
      </c>
      <c r="E2820">
        <v>2163661</v>
      </c>
      <c r="F2820" t="s">
        <v>9</v>
      </c>
      <c r="G2820" t="str">
        <f>"08463"</f>
        <v>08463</v>
      </c>
      <c r="H2820" t="str">
        <f>""</f>
        <v/>
      </c>
      <c r="I2820">
        <v>1</v>
      </c>
    </row>
    <row r="2821" spans="1:9">
      <c r="A2821">
        <v>2164690</v>
      </c>
      <c r="B2821" t="s">
        <v>9</v>
      </c>
      <c r="C2821" t="str">
        <f t="shared" si="181"/>
        <v>10030</v>
      </c>
      <c r="D2821" t="str">
        <f>""</f>
        <v/>
      </c>
      <c r="E2821">
        <v>2163662</v>
      </c>
      <c r="F2821" t="s">
        <v>9</v>
      </c>
      <c r="G2821" t="str">
        <f>"08464"</f>
        <v>08464</v>
      </c>
      <c r="H2821" t="str">
        <f>""</f>
        <v/>
      </c>
      <c r="I2821">
        <v>1</v>
      </c>
    </row>
    <row r="2822" spans="1:9">
      <c r="A2822">
        <v>2164717</v>
      </c>
      <c r="B2822" t="s">
        <v>9</v>
      </c>
      <c r="C2822" t="str">
        <f t="shared" ref="C2822:C2830" si="182">"10062"</f>
        <v>10062</v>
      </c>
      <c r="D2822" t="str">
        <f>""</f>
        <v/>
      </c>
      <c r="E2822">
        <v>2159165</v>
      </c>
      <c r="F2822" t="s">
        <v>9</v>
      </c>
      <c r="G2822" t="str">
        <f>"01094"</f>
        <v>01094</v>
      </c>
      <c r="H2822" t="str">
        <f>""</f>
        <v/>
      </c>
      <c r="I2822">
        <v>1</v>
      </c>
    </row>
    <row r="2823" spans="1:9">
      <c r="A2823">
        <v>2164717</v>
      </c>
      <c r="B2823" t="s">
        <v>9</v>
      </c>
      <c r="C2823" t="str">
        <f t="shared" si="182"/>
        <v>10062</v>
      </c>
      <c r="D2823" t="str">
        <f>""</f>
        <v/>
      </c>
      <c r="E2823">
        <v>2160214</v>
      </c>
      <c r="F2823" t="s">
        <v>9</v>
      </c>
      <c r="G2823" t="str">
        <f>"02540"</f>
        <v>02540</v>
      </c>
      <c r="H2823" t="str">
        <f>""</f>
        <v/>
      </c>
      <c r="I2823">
        <v>1</v>
      </c>
    </row>
    <row r="2824" spans="1:9">
      <c r="A2824">
        <v>2164717</v>
      </c>
      <c r="B2824" t="s">
        <v>9</v>
      </c>
      <c r="C2824" t="str">
        <f t="shared" si="182"/>
        <v>10062</v>
      </c>
      <c r="D2824" t="str">
        <f>""</f>
        <v/>
      </c>
      <c r="E2824">
        <v>2160215</v>
      </c>
      <c r="F2824" t="s">
        <v>9</v>
      </c>
      <c r="G2824" t="str">
        <f>"02541"</f>
        <v>02541</v>
      </c>
      <c r="H2824" t="str">
        <f>""</f>
        <v/>
      </c>
      <c r="I2824">
        <v>1</v>
      </c>
    </row>
    <row r="2825" spans="1:9">
      <c r="A2825">
        <v>2164717</v>
      </c>
      <c r="B2825" t="s">
        <v>9</v>
      </c>
      <c r="C2825" t="str">
        <f t="shared" si="182"/>
        <v>10062</v>
      </c>
      <c r="D2825" t="str">
        <f>""</f>
        <v/>
      </c>
      <c r="E2825">
        <v>2161355</v>
      </c>
      <c r="F2825" t="s">
        <v>9</v>
      </c>
      <c r="G2825" t="str">
        <f>"04575"</f>
        <v>04575</v>
      </c>
      <c r="H2825" t="str">
        <f>""</f>
        <v/>
      </c>
      <c r="I2825">
        <v>1</v>
      </c>
    </row>
    <row r="2826" spans="1:9">
      <c r="A2826">
        <v>2164717</v>
      </c>
      <c r="B2826" t="s">
        <v>9</v>
      </c>
      <c r="C2826" t="str">
        <f t="shared" si="182"/>
        <v>10062</v>
      </c>
      <c r="D2826" t="str">
        <f>""</f>
        <v/>
      </c>
      <c r="E2826">
        <v>2161359</v>
      </c>
      <c r="F2826" t="s">
        <v>9</v>
      </c>
      <c r="G2826" t="str">
        <f>"04579"</f>
        <v>04579</v>
      </c>
      <c r="H2826" t="str">
        <f>""</f>
        <v/>
      </c>
      <c r="I2826">
        <v>2</v>
      </c>
    </row>
    <row r="2827" spans="1:9">
      <c r="A2827">
        <v>2164717</v>
      </c>
      <c r="B2827" t="s">
        <v>9</v>
      </c>
      <c r="C2827" t="str">
        <f t="shared" si="182"/>
        <v>10062</v>
      </c>
      <c r="D2827" t="str">
        <f>""</f>
        <v/>
      </c>
      <c r="E2827">
        <v>2161365</v>
      </c>
      <c r="F2827" t="s">
        <v>9</v>
      </c>
      <c r="G2827" t="str">
        <f>"04586"</f>
        <v>04586</v>
      </c>
      <c r="H2827" t="str">
        <f>""</f>
        <v/>
      </c>
      <c r="I2827">
        <v>2</v>
      </c>
    </row>
    <row r="2828" spans="1:9">
      <c r="A2828">
        <v>2164717</v>
      </c>
      <c r="B2828" t="s">
        <v>9</v>
      </c>
      <c r="C2828" t="str">
        <f t="shared" si="182"/>
        <v>10062</v>
      </c>
      <c r="D2828" t="str">
        <f>""</f>
        <v/>
      </c>
      <c r="E2828">
        <v>2164719</v>
      </c>
      <c r="F2828" t="s">
        <v>9</v>
      </c>
      <c r="G2828" t="str">
        <f>"10065"</f>
        <v>10065</v>
      </c>
      <c r="H2828" t="str">
        <f>""</f>
        <v/>
      </c>
      <c r="I2828">
        <v>2</v>
      </c>
    </row>
    <row r="2829" spans="1:9">
      <c r="A2829">
        <v>2164717</v>
      </c>
      <c r="B2829" t="s">
        <v>9</v>
      </c>
      <c r="C2829" t="str">
        <f t="shared" si="182"/>
        <v>10062</v>
      </c>
      <c r="D2829" t="str">
        <f>""</f>
        <v/>
      </c>
      <c r="E2829">
        <v>2164720</v>
      </c>
      <c r="F2829" t="s">
        <v>9</v>
      </c>
      <c r="G2829" t="str">
        <f>"10066"</f>
        <v>10066</v>
      </c>
      <c r="H2829" t="str">
        <f>""</f>
        <v/>
      </c>
      <c r="I2829">
        <v>2</v>
      </c>
    </row>
    <row r="2830" spans="1:9">
      <c r="A2830">
        <v>2164717</v>
      </c>
      <c r="B2830" t="s">
        <v>9</v>
      </c>
      <c r="C2830" t="str">
        <f t="shared" si="182"/>
        <v>10062</v>
      </c>
      <c r="D2830" t="str">
        <f>""</f>
        <v/>
      </c>
      <c r="E2830">
        <v>2164721</v>
      </c>
      <c r="F2830" t="s">
        <v>9</v>
      </c>
      <c r="G2830" t="str">
        <f>"10068"</f>
        <v>10068</v>
      </c>
      <c r="H2830" t="str">
        <f>""</f>
        <v/>
      </c>
      <c r="I2830">
        <v>1</v>
      </c>
    </row>
    <row r="2831" spans="1:9">
      <c r="A2831">
        <v>2164718</v>
      </c>
      <c r="B2831" t="s">
        <v>9</v>
      </c>
      <c r="C2831" t="str">
        <f t="shared" ref="C2831:C2838" si="183">"10063"</f>
        <v>10063</v>
      </c>
      <c r="D2831" t="str">
        <f>""</f>
        <v/>
      </c>
      <c r="E2831">
        <v>2159165</v>
      </c>
      <c r="F2831" t="s">
        <v>9</v>
      </c>
      <c r="G2831" t="str">
        <f>"01094"</f>
        <v>01094</v>
      </c>
      <c r="H2831" t="str">
        <f>""</f>
        <v/>
      </c>
      <c r="I2831">
        <v>1</v>
      </c>
    </row>
    <row r="2832" spans="1:9">
      <c r="A2832">
        <v>2164718</v>
      </c>
      <c r="B2832" t="s">
        <v>9</v>
      </c>
      <c r="C2832" t="str">
        <f t="shared" si="183"/>
        <v>10063</v>
      </c>
      <c r="D2832" t="str">
        <f>""</f>
        <v/>
      </c>
      <c r="E2832">
        <v>2160214</v>
      </c>
      <c r="F2832" t="s">
        <v>9</v>
      </c>
      <c r="G2832" t="str">
        <f>"02540"</f>
        <v>02540</v>
      </c>
      <c r="H2832" t="str">
        <f>""</f>
        <v/>
      </c>
      <c r="I2832">
        <v>1</v>
      </c>
    </row>
    <row r="2833" spans="1:9">
      <c r="A2833">
        <v>2164718</v>
      </c>
      <c r="B2833" t="s">
        <v>9</v>
      </c>
      <c r="C2833" t="str">
        <f t="shared" si="183"/>
        <v>10063</v>
      </c>
      <c r="D2833" t="str">
        <f>""</f>
        <v/>
      </c>
      <c r="E2833">
        <v>2160215</v>
      </c>
      <c r="F2833" t="s">
        <v>9</v>
      </c>
      <c r="G2833" t="str">
        <f>"02541"</f>
        <v>02541</v>
      </c>
      <c r="H2833" t="str">
        <f>""</f>
        <v/>
      </c>
      <c r="I2833">
        <v>1</v>
      </c>
    </row>
    <row r="2834" spans="1:9">
      <c r="A2834">
        <v>2164718</v>
      </c>
      <c r="B2834" t="s">
        <v>9</v>
      </c>
      <c r="C2834" t="str">
        <f t="shared" si="183"/>
        <v>10063</v>
      </c>
      <c r="D2834" t="str">
        <f>""</f>
        <v/>
      </c>
      <c r="E2834">
        <v>2161355</v>
      </c>
      <c r="F2834" t="s">
        <v>9</v>
      </c>
      <c r="G2834" t="str">
        <f>"04575"</f>
        <v>04575</v>
      </c>
      <c r="H2834" t="str">
        <f>""</f>
        <v/>
      </c>
      <c r="I2834">
        <v>1</v>
      </c>
    </row>
    <row r="2835" spans="1:9">
      <c r="A2835">
        <v>2164718</v>
      </c>
      <c r="B2835" t="s">
        <v>9</v>
      </c>
      <c r="C2835" t="str">
        <f t="shared" si="183"/>
        <v>10063</v>
      </c>
      <c r="D2835" t="str">
        <f>""</f>
        <v/>
      </c>
      <c r="E2835">
        <v>2161359</v>
      </c>
      <c r="F2835" t="s">
        <v>9</v>
      </c>
      <c r="G2835" t="str">
        <f>"04579"</f>
        <v>04579</v>
      </c>
      <c r="H2835" t="str">
        <f>""</f>
        <v/>
      </c>
      <c r="I2835">
        <v>2</v>
      </c>
    </row>
    <row r="2836" spans="1:9">
      <c r="A2836">
        <v>2164718</v>
      </c>
      <c r="B2836" t="s">
        <v>9</v>
      </c>
      <c r="C2836" t="str">
        <f t="shared" si="183"/>
        <v>10063</v>
      </c>
      <c r="D2836" t="str">
        <f>""</f>
        <v/>
      </c>
      <c r="E2836">
        <v>2161365</v>
      </c>
      <c r="F2836" t="s">
        <v>9</v>
      </c>
      <c r="G2836" t="str">
        <f>"04586"</f>
        <v>04586</v>
      </c>
      <c r="H2836" t="str">
        <f>""</f>
        <v/>
      </c>
      <c r="I2836">
        <v>2</v>
      </c>
    </row>
    <row r="2837" spans="1:9">
      <c r="A2837">
        <v>2164718</v>
      </c>
      <c r="B2837" t="s">
        <v>9</v>
      </c>
      <c r="C2837" t="str">
        <f t="shared" si="183"/>
        <v>10063</v>
      </c>
      <c r="D2837" t="str">
        <f>""</f>
        <v/>
      </c>
      <c r="E2837">
        <v>2164719</v>
      </c>
      <c r="F2837" t="s">
        <v>9</v>
      </c>
      <c r="G2837" t="str">
        <f>"10065"</f>
        <v>10065</v>
      </c>
      <c r="H2837" t="str">
        <f>""</f>
        <v/>
      </c>
      <c r="I2837">
        <v>2</v>
      </c>
    </row>
    <row r="2838" spans="1:9">
      <c r="A2838">
        <v>2164718</v>
      </c>
      <c r="B2838" t="s">
        <v>9</v>
      </c>
      <c r="C2838" t="str">
        <f t="shared" si="183"/>
        <v>10063</v>
      </c>
      <c r="D2838" t="str">
        <f>""</f>
        <v/>
      </c>
      <c r="E2838">
        <v>2164720</v>
      </c>
      <c r="F2838" t="s">
        <v>9</v>
      </c>
      <c r="G2838" t="str">
        <f>"10066"</f>
        <v>10066</v>
      </c>
      <c r="H2838" t="str">
        <f>""</f>
        <v/>
      </c>
      <c r="I2838">
        <v>2</v>
      </c>
    </row>
    <row r="2839" spans="1:9">
      <c r="A2839">
        <v>2164732</v>
      </c>
      <c r="B2839" t="s">
        <v>9</v>
      </c>
      <c r="C2839" t="str">
        <f>"10082"</f>
        <v>10082</v>
      </c>
      <c r="D2839" t="str">
        <f>""</f>
        <v/>
      </c>
      <c r="E2839">
        <v>2162144</v>
      </c>
      <c r="F2839" t="s">
        <v>9</v>
      </c>
      <c r="G2839" t="str">
        <f>"05926"</f>
        <v>05926</v>
      </c>
      <c r="H2839" t="str">
        <f>""</f>
        <v/>
      </c>
      <c r="I2839">
        <v>1</v>
      </c>
    </row>
    <row r="2840" spans="1:9">
      <c r="A2840">
        <v>2164732</v>
      </c>
      <c r="B2840" t="s">
        <v>9</v>
      </c>
      <c r="C2840" t="str">
        <f>"10082"</f>
        <v>10082</v>
      </c>
      <c r="D2840" t="str">
        <f>""</f>
        <v/>
      </c>
      <c r="E2840">
        <v>2164560</v>
      </c>
      <c r="F2840" t="s">
        <v>9</v>
      </c>
      <c r="G2840" t="str">
        <f>"09846"</f>
        <v>09846</v>
      </c>
      <c r="H2840" t="str">
        <f>""</f>
        <v/>
      </c>
      <c r="I2840">
        <v>1</v>
      </c>
    </row>
    <row r="2841" spans="1:9">
      <c r="A2841">
        <v>2164732</v>
      </c>
      <c r="B2841" t="s">
        <v>9</v>
      </c>
      <c r="C2841" t="str">
        <f>"10082"</f>
        <v>10082</v>
      </c>
      <c r="D2841" t="str">
        <f>""</f>
        <v/>
      </c>
      <c r="E2841">
        <v>2164562</v>
      </c>
      <c r="F2841" t="s">
        <v>9</v>
      </c>
      <c r="G2841" t="str">
        <f>"09848"</f>
        <v>09848</v>
      </c>
      <c r="H2841" t="str">
        <f>""</f>
        <v/>
      </c>
      <c r="I2841">
        <v>1</v>
      </c>
    </row>
    <row r="2842" spans="1:9">
      <c r="A2842">
        <v>2164732</v>
      </c>
      <c r="B2842" t="s">
        <v>9</v>
      </c>
      <c r="C2842" t="str">
        <f>"10082"</f>
        <v>10082</v>
      </c>
      <c r="D2842" t="str">
        <f>""</f>
        <v/>
      </c>
      <c r="E2842">
        <v>2164564</v>
      </c>
      <c r="F2842" t="s">
        <v>9</v>
      </c>
      <c r="G2842" t="str">
        <f>"09850"</f>
        <v>09850</v>
      </c>
      <c r="H2842" t="str">
        <f>""</f>
        <v/>
      </c>
      <c r="I2842">
        <v>1</v>
      </c>
    </row>
    <row r="2843" spans="1:9">
      <c r="A2843">
        <v>2164732</v>
      </c>
      <c r="B2843" t="s">
        <v>9</v>
      </c>
      <c r="C2843" t="str">
        <f>"10082"</f>
        <v>10082</v>
      </c>
      <c r="D2843" t="str">
        <f>""</f>
        <v/>
      </c>
      <c r="E2843">
        <v>2164730</v>
      </c>
      <c r="F2843" t="s">
        <v>9</v>
      </c>
      <c r="G2843" t="str">
        <f>"10080"</f>
        <v>10080</v>
      </c>
      <c r="H2843" t="str">
        <f>""</f>
        <v/>
      </c>
      <c r="I2843">
        <v>2</v>
      </c>
    </row>
    <row r="2844" spans="1:9">
      <c r="A2844">
        <v>2164739</v>
      </c>
      <c r="B2844" t="s">
        <v>9</v>
      </c>
      <c r="C2844" t="str">
        <f>"10098"</f>
        <v>10098</v>
      </c>
      <c r="D2844" t="str">
        <f>""</f>
        <v/>
      </c>
      <c r="E2844">
        <v>2164332</v>
      </c>
      <c r="F2844" t="s">
        <v>9</v>
      </c>
      <c r="G2844" t="str">
        <f>"09463"</f>
        <v>09463</v>
      </c>
      <c r="H2844" t="str">
        <f>""</f>
        <v/>
      </c>
      <c r="I2844">
        <v>1</v>
      </c>
    </row>
    <row r="2845" spans="1:9">
      <c r="A2845">
        <v>2164739</v>
      </c>
      <c r="B2845" t="s">
        <v>9</v>
      </c>
      <c r="C2845" t="str">
        <f>"10098"</f>
        <v>10098</v>
      </c>
      <c r="D2845" t="str">
        <f>""</f>
        <v/>
      </c>
      <c r="E2845">
        <v>2164725</v>
      </c>
      <c r="F2845" t="s">
        <v>9</v>
      </c>
      <c r="G2845" t="str">
        <f>"10072"</f>
        <v>10072</v>
      </c>
      <c r="H2845" t="str">
        <f>""</f>
        <v/>
      </c>
      <c r="I2845">
        <v>1</v>
      </c>
    </row>
    <row r="2846" spans="1:9">
      <c r="A2846">
        <v>2164741</v>
      </c>
      <c r="B2846" t="s">
        <v>9</v>
      </c>
      <c r="C2846" t="str">
        <f>"10100"</f>
        <v>10100</v>
      </c>
      <c r="D2846" t="str">
        <f>""</f>
        <v/>
      </c>
      <c r="E2846">
        <v>2164140</v>
      </c>
      <c r="F2846" t="s">
        <v>9</v>
      </c>
      <c r="G2846" t="str">
        <f>"09188"</f>
        <v>09188</v>
      </c>
      <c r="H2846" t="str">
        <f>""</f>
        <v/>
      </c>
      <c r="I2846">
        <v>1</v>
      </c>
    </row>
    <row r="2847" spans="1:9">
      <c r="A2847">
        <v>2164741</v>
      </c>
      <c r="B2847" t="s">
        <v>9</v>
      </c>
      <c r="C2847" t="str">
        <f>"10100"</f>
        <v>10100</v>
      </c>
      <c r="D2847" t="str">
        <f>""</f>
        <v/>
      </c>
      <c r="E2847">
        <v>2164734</v>
      </c>
      <c r="F2847" t="s">
        <v>9</v>
      </c>
      <c r="G2847" t="str">
        <f>"10089"</f>
        <v>10089</v>
      </c>
      <c r="H2847" t="str">
        <f>""</f>
        <v/>
      </c>
      <c r="I2847">
        <v>1</v>
      </c>
    </row>
    <row r="2848" spans="1:9">
      <c r="A2848">
        <v>2164742</v>
      </c>
      <c r="B2848" t="s">
        <v>9</v>
      </c>
      <c r="C2848" t="str">
        <f>"10101"</f>
        <v>10101</v>
      </c>
      <c r="D2848" t="str">
        <f>""</f>
        <v/>
      </c>
      <c r="E2848">
        <v>2164282</v>
      </c>
      <c r="F2848" t="s">
        <v>9</v>
      </c>
      <c r="G2848" t="str">
        <f>"09401"</f>
        <v>09401</v>
      </c>
      <c r="H2848" t="str">
        <f>""</f>
        <v/>
      </c>
      <c r="I2848">
        <v>1</v>
      </c>
    </row>
    <row r="2849" spans="1:9">
      <c r="A2849">
        <v>2164742</v>
      </c>
      <c r="B2849" t="s">
        <v>9</v>
      </c>
      <c r="C2849" t="str">
        <f>"10101"</f>
        <v>10101</v>
      </c>
      <c r="D2849" t="str">
        <f>""</f>
        <v/>
      </c>
      <c r="E2849">
        <v>2164734</v>
      </c>
      <c r="F2849" t="s">
        <v>9</v>
      </c>
      <c r="G2849" t="str">
        <f>"10089"</f>
        <v>10089</v>
      </c>
      <c r="H2849" t="str">
        <f>""</f>
        <v/>
      </c>
      <c r="I2849">
        <v>1</v>
      </c>
    </row>
    <row r="2850" spans="1:9">
      <c r="A2850">
        <v>2164743</v>
      </c>
      <c r="B2850" t="s">
        <v>9</v>
      </c>
      <c r="C2850" t="str">
        <f>"10102"</f>
        <v>10102</v>
      </c>
      <c r="D2850" t="str">
        <f>""</f>
        <v/>
      </c>
      <c r="E2850">
        <v>2164733</v>
      </c>
      <c r="F2850" t="s">
        <v>9</v>
      </c>
      <c r="G2850" t="str">
        <f>"10087"</f>
        <v>10087</v>
      </c>
      <c r="H2850" t="str">
        <f>""</f>
        <v/>
      </c>
      <c r="I2850">
        <v>1</v>
      </c>
    </row>
    <row r="2851" spans="1:9">
      <c r="A2851">
        <v>2164743</v>
      </c>
      <c r="B2851" t="s">
        <v>9</v>
      </c>
      <c r="C2851" t="str">
        <f>"10102"</f>
        <v>10102</v>
      </c>
      <c r="D2851" t="str">
        <f>""</f>
        <v/>
      </c>
      <c r="E2851">
        <v>2164735</v>
      </c>
      <c r="F2851" t="s">
        <v>9</v>
      </c>
      <c r="G2851" t="str">
        <f>"10090"</f>
        <v>10090</v>
      </c>
      <c r="H2851" t="str">
        <f>""</f>
        <v/>
      </c>
      <c r="I2851">
        <v>1</v>
      </c>
    </row>
    <row r="2852" spans="1:9">
      <c r="A2852">
        <v>2164744</v>
      </c>
      <c r="B2852" t="s">
        <v>9</v>
      </c>
      <c r="C2852" t="str">
        <f>"10103"</f>
        <v>10103</v>
      </c>
      <c r="D2852" t="str">
        <f>""</f>
        <v/>
      </c>
      <c r="E2852">
        <v>2164491</v>
      </c>
      <c r="F2852" t="s">
        <v>9</v>
      </c>
      <c r="G2852" t="str">
        <f>"09743"</f>
        <v>09743</v>
      </c>
      <c r="H2852" t="str">
        <f>""</f>
        <v/>
      </c>
      <c r="I2852">
        <v>1</v>
      </c>
    </row>
    <row r="2853" spans="1:9">
      <c r="A2853">
        <v>2164744</v>
      </c>
      <c r="B2853" t="s">
        <v>9</v>
      </c>
      <c r="C2853" t="str">
        <f>"10103"</f>
        <v>10103</v>
      </c>
      <c r="D2853" t="str">
        <f>""</f>
        <v/>
      </c>
      <c r="E2853">
        <v>2164735</v>
      </c>
      <c r="F2853" t="s">
        <v>9</v>
      </c>
      <c r="G2853" t="str">
        <f>"10090"</f>
        <v>10090</v>
      </c>
      <c r="H2853" t="str">
        <f>""</f>
        <v/>
      </c>
      <c r="I2853">
        <v>1</v>
      </c>
    </row>
    <row r="2854" spans="1:9">
      <c r="A2854">
        <v>2164745</v>
      </c>
      <c r="B2854" t="s">
        <v>9</v>
      </c>
      <c r="C2854" t="str">
        <f>"10105"</f>
        <v>10105</v>
      </c>
      <c r="D2854" t="str">
        <f>""</f>
        <v/>
      </c>
      <c r="E2854">
        <v>2164263</v>
      </c>
      <c r="F2854" t="s">
        <v>9</v>
      </c>
      <c r="G2854" t="str">
        <f>"09378"</f>
        <v>09378</v>
      </c>
      <c r="H2854" t="str">
        <f>""</f>
        <v/>
      </c>
      <c r="I2854">
        <v>1</v>
      </c>
    </row>
    <row r="2855" spans="1:9">
      <c r="A2855">
        <v>2164745</v>
      </c>
      <c r="B2855" t="s">
        <v>9</v>
      </c>
      <c r="C2855" t="str">
        <f>"10105"</f>
        <v>10105</v>
      </c>
      <c r="D2855" t="str">
        <f>""</f>
        <v/>
      </c>
      <c r="E2855">
        <v>2164736</v>
      </c>
      <c r="F2855" t="s">
        <v>9</v>
      </c>
      <c r="G2855" t="str">
        <f>"10091"</f>
        <v>10091</v>
      </c>
      <c r="H2855" t="str">
        <f>""</f>
        <v/>
      </c>
      <c r="I2855">
        <v>1</v>
      </c>
    </row>
    <row r="2856" spans="1:9">
      <c r="A2856">
        <v>2164746</v>
      </c>
      <c r="B2856" t="s">
        <v>9</v>
      </c>
      <c r="C2856" t="str">
        <f>"10106"</f>
        <v>10106</v>
      </c>
      <c r="D2856" t="str">
        <f>""</f>
        <v/>
      </c>
      <c r="E2856">
        <v>2164264</v>
      </c>
      <c r="F2856" t="s">
        <v>9</v>
      </c>
      <c r="G2856" t="str">
        <f>"09379"</f>
        <v>09379</v>
      </c>
      <c r="H2856" t="str">
        <f>""</f>
        <v/>
      </c>
      <c r="I2856">
        <v>1</v>
      </c>
    </row>
    <row r="2857" spans="1:9">
      <c r="A2857">
        <v>2164746</v>
      </c>
      <c r="B2857" t="s">
        <v>9</v>
      </c>
      <c r="C2857" t="str">
        <f>"10106"</f>
        <v>10106</v>
      </c>
      <c r="D2857" t="str">
        <f>""</f>
        <v/>
      </c>
      <c r="E2857">
        <v>2164736</v>
      </c>
      <c r="F2857" t="s">
        <v>9</v>
      </c>
      <c r="G2857" t="str">
        <f>"10091"</f>
        <v>10091</v>
      </c>
      <c r="H2857" t="str">
        <f>""</f>
        <v/>
      </c>
      <c r="I2857">
        <v>1</v>
      </c>
    </row>
    <row r="2858" spans="1:9">
      <c r="A2858">
        <v>2164747</v>
      </c>
      <c r="B2858" t="s">
        <v>9</v>
      </c>
      <c r="C2858" t="str">
        <f>"10107"</f>
        <v>10107</v>
      </c>
      <c r="D2858" t="str">
        <f>""</f>
        <v/>
      </c>
      <c r="E2858">
        <v>2164263</v>
      </c>
      <c r="F2858" t="s">
        <v>9</v>
      </c>
      <c r="G2858" t="str">
        <f>"09378"</f>
        <v>09378</v>
      </c>
      <c r="H2858" t="str">
        <f>""</f>
        <v/>
      </c>
      <c r="I2858">
        <v>1</v>
      </c>
    </row>
    <row r="2859" spans="1:9">
      <c r="A2859">
        <v>2164747</v>
      </c>
      <c r="B2859" t="s">
        <v>9</v>
      </c>
      <c r="C2859" t="str">
        <f>"10107"</f>
        <v>10107</v>
      </c>
      <c r="D2859" t="str">
        <f>""</f>
        <v/>
      </c>
      <c r="E2859">
        <v>2164264</v>
      </c>
      <c r="F2859" t="s">
        <v>9</v>
      </c>
      <c r="G2859" t="str">
        <f>"09379"</f>
        <v>09379</v>
      </c>
      <c r="H2859" t="str">
        <f>""</f>
        <v/>
      </c>
      <c r="I2859">
        <v>1</v>
      </c>
    </row>
    <row r="2860" spans="1:9">
      <c r="A2860">
        <v>2164747</v>
      </c>
      <c r="B2860" t="s">
        <v>9</v>
      </c>
      <c r="C2860" t="str">
        <f>"10107"</f>
        <v>10107</v>
      </c>
      <c r="D2860" t="str">
        <f>""</f>
        <v/>
      </c>
      <c r="E2860">
        <v>2164736</v>
      </c>
      <c r="F2860" t="s">
        <v>9</v>
      </c>
      <c r="G2860" t="str">
        <f>"10091"</f>
        <v>10091</v>
      </c>
      <c r="H2860" t="str">
        <f>""</f>
        <v/>
      </c>
      <c r="I2860">
        <v>2</v>
      </c>
    </row>
    <row r="2861" spans="1:9">
      <c r="A2861">
        <v>2164782</v>
      </c>
      <c r="B2861" t="s">
        <v>9</v>
      </c>
      <c r="C2861" t="str">
        <f>"10154"</f>
        <v>10154</v>
      </c>
      <c r="D2861" t="str">
        <f>""</f>
        <v/>
      </c>
      <c r="E2861">
        <v>2162578</v>
      </c>
      <c r="F2861" t="s">
        <v>9</v>
      </c>
      <c r="G2861" t="str">
        <f>"06668"</f>
        <v>06668</v>
      </c>
      <c r="H2861" t="str">
        <f>""</f>
        <v/>
      </c>
      <c r="I2861">
        <v>2</v>
      </c>
    </row>
    <row r="2862" spans="1:9">
      <c r="A2862">
        <v>2164782</v>
      </c>
      <c r="B2862" t="s">
        <v>9</v>
      </c>
      <c r="C2862" t="str">
        <f>"10154"</f>
        <v>10154</v>
      </c>
      <c r="D2862" t="str">
        <f>""</f>
        <v/>
      </c>
      <c r="E2862">
        <v>2162580</v>
      </c>
      <c r="F2862" t="s">
        <v>9</v>
      </c>
      <c r="G2862" t="str">
        <f>"06673"</f>
        <v>06673</v>
      </c>
      <c r="H2862" t="str">
        <f>""</f>
        <v/>
      </c>
      <c r="I2862">
        <v>2</v>
      </c>
    </row>
    <row r="2863" spans="1:9">
      <c r="A2863">
        <v>2164782</v>
      </c>
      <c r="B2863" t="s">
        <v>9</v>
      </c>
      <c r="C2863" t="str">
        <f>"10154"</f>
        <v>10154</v>
      </c>
      <c r="D2863" t="str">
        <f>""</f>
        <v/>
      </c>
      <c r="E2863">
        <v>2164783</v>
      </c>
      <c r="F2863" t="s">
        <v>9</v>
      </c>
      <c r="G2863" t="str">
        <f>"10155"</f>
        <v>10155</v>
      </c>
      <c r="H2863" t="str">
        <f>""</f>
        <v/>
      </c>
      <c r="I2863">
        <v>2</v>
      </c>
    </row>
    <row r="2864" spans="1:9">
      <c r="A2864">
        <v>2164797</v>
      </c>
      <c r="B2864" t="s">
        <v>9</v>
      </c>
      <c r="C2864" t="str">
        <f>"10169"</f>
        <v>10169</v>
      </c>
      <c r="D2864" t="str">
        <f>""</f>
        <v/>
      </c>
      <c r="E2864">
        <v>2159811</v>
      </c>
      <c r="F2864" t="s">
        <v>9</v>
      </c>
      <c r="G2864" t="str">
        <f>"01965"</f>
        <v>01965</v>
      </c>
      <c r="H2864" t="str">
        <f>""</f>
        <v/>
      </c>
      <c r="I2864">
        <v>3</v>
      </c>
    </row>
    <row r="2865" spans="1:9">
      <c r="A2865">
        <v>2164797</v>
      </c>
      <c r="B2865" t="s">
        <v>9</v>
      </c>
      <c r="C2865" t="str">
        <f>"10169"</f>
        <v>10169</v>
      </c>
      <c r="D2865" t="str">
        <f>""</f>
        <v/>
      </c>
      <c r="E2865">
        <v>2162745</v>
      </c>
      <c r="F2865" t="s">
        <v>9</v>
      </c>
      <c r="G2865" t="str">
        <f>"06933"</f>
        <v>06933</v>
      </c>
      <c r="H2865" t="str">
        <f>""</f>
        <v/>
      </c>
      <c r="I2865">
        <v>1</v>
      </c>
    </row>
    <row r="2866" spans="1:9">
      <c r="A2866">
        <v>2164797</v>
      </c>
      <c r="B2866" t="s">
        <v>9</v>
      </c>
      <c r="C2866" t="str">
        <f>"10169"</f>
        <v>10169</v>
      </c>
      <c r="D2866" t="str">
        <f>""</f>
        <v/>
      </c>
      <c r="E2866">
        <v>2165152</v>
      </c>
      <c r="F2866" t="s">
        <v>9</v>
      </c>
      <c r="G2866" t="str">
        <f>"10636"</f>
        <v>10636</v>
      </c>
      <c r="H2866" t="str">
        <f>""</f>
        <v/>
      </c>
      <c r="I2866">
        <v>2</v>
      </c>
    </row>
    <row r="2867" spans="1:9">
      <c r="A2867">
        <v>2164797</v>
      </c>
      <c r="B2867" t="s">
        <v>9</v>
      </c>
      <c r="C2867" t="str">
        <f>"10169"</f>
        <v>10169</v>
      </c>
      <c r="D2867" t="str">
        <f>""</f>
        <v/>
      </c>
      <c r="E2867">
        <v>2165153</v>
      </c>
      <c r="F2867" t="s">
        <v>9</v>
      </c>
      <c r="G2867" t="str">
        <f>"10637"</f>
        <v>10637</v>
      </c>
      <c r="H2867" t="str">
        <f>""</f>
        <v/>
      </c>
      <c r="I2867">
        <v>1</v>
      </c>
    </row>
    <row r="2868" spans="1:9">
      <c r="A2868">
        <v>2164797</v>
      </c>
      <c r="B2868" t="s">
        <v>9</v>
      </c>
      <c r="C2868" t="str">
        <f>"10169"</f>
        <v>10169</v>
      </c>
      <c r="D2868" t="str">
        <f>""</f>
        <v/>
      </c>
      <c r="E2868">
        <v>2165154</v>
      </c>
      <c r="F2868" t="s">
        <v>9</v>
      </c>
      <c r="G2868" t="str">
        <f>"10638"</f>
        <v>10638</v>
      </c>
      <c r="H2868" t="str">
        <f>""</f>
        <v/>
      </c>
      <c r="I2868">
        <v>3</v>
      </c>
    </row>
    <row r="2869" spans="1:9">
      <c r="A2869">
        <v>2164807</v>
      </c>
      <c r="B2869" t="s">
        <v>9</v>
      </c>
      <c r="C2869" t="str">
        <f>"10182"</f>
        <v>10182</v>
      </c>
      <c r="D2869" t="str">
        <f>""</f>
        <v/>
      </c>
      <c r="E2869">
        <v>2164063</v>
      </c>
      <c r="F2869" t="s">
        <v>9</v>
      </c>
      <c r="G2869" t="str">
        <f>"09057"</f>
        <v>09057</v>
      </c>
      <c r="H2869" t="str">
        <f>""</f>
        <v/>
      </c>
      <c r="I2869">
        <v>1</v>
      </c>
    </row>
    <row r="2870" spans="1:9">
      <c r="A2870">
        <v>2164807</v>
      </c>
      <c r="B2870" t="s">
        <v>9</v>
      </c>
      <c r="C2870" t="str">
        <f>"10182"</f>
        <v>10182</v>
      </c>
      <c r="D2870" t="str">
        <f>""</f>
        <v/>
      </c>
      <c r="E2870">
        <v>2164736</v>
      </c>
      <c r="F2870" t="s">
        <v>9</v>
      </c>
      <c r="G2870" t="str">
        <f>"10091"</f>
        <v>10091</v>
      </c>
      <c r="H2870" t="str">
        <f>""</f>
        <v/>
      </c>
      <c r="I2870">
        <v>1</v>
      </c>
    </row>
    <row r="2871" spans="1:9">
      <c r="A2871">
        <v>2164808</v>
      </c>
      <c r="B2871" t="s">
        <v>9</v>
      </c>
      <c r="C2871" t="str">
        <f>"10183"</f>
        <v>10183</v>
      </c>
      <c r="D2871" t="str">
        <f>""</f>
        <v/>
      </c>
      <c r="E2871">
        <v>2164042</v>
      </c>
      <c r="F2871" t="s">
        <v>9</v>
      </c>
      <c r="G2871" t="str">
        <f>"09020"</f>
        <v>09020</v>
      </c>
      <c r="H2871" t="str">
        <f>""</f>
        <v/>
      </c>
      <c r="I2871">
        <v>1</v>
      </c>
    </row>
    <row r="2872" spans="1:9">
      <c r="A2872">
        <v>2164808</v>
      </c>
      <c r="B2872" t="s">
        <v>9</v>
      </c>
      <c r="C2872" t="str">
        <f>"10183"</f>
        <v>10183</v>
      </c>
      <c r="D2872" t="str">
        <f>""</f>
        <v/>
      </c>
      <c r="E2872">
        <v>2164736</v>
      </c>
      <c r="F2872" t="s">
        <v>9</v>
      </c>
      <c r="G2872" t="str">
        <f>"10091"</f>
        <v>10091</v>
      </c>
      <c r="H2872" t="str">
        <f>""</f>
        <v/>
      </c>
      <c r="I2872">
        <v>1</v>
      </c>
    </row>
    <row r="2873" spans="1:9">
      <c r="A2873">
        <v>2164826</v>
      </c>
      <c r="B2873" t="s">
        <v>9</v>
      </c>
      <c r="C2873" t="str">
        <f t="shared" ref="C2873:C2882" si="184">"10204"</f>
        <v>10204</v>
      </c>
      <c r="D2873" t="str">
        <f>""</f>
        <v/>
      </c>
      <c r="E2873">
        <v>2159165</v>
      </c>
      <c r="F2873" t="s">
        <v>9</v>
      </c>
      <c r="G2873" t="str">
        <f>"01094"</f>
        <v>01094</v>
      </c>
      <c r="H2873" t="str">
        <f>""</f>
        <v/>
      </c>
      <c r="I2873">
        <v>1</v>
      </c>
    </row>
    <row r="2874" spans="1:9">
      <c r="A2874">
        <v>2164826</v>
      </c>
      <c r="B2874" t="s">
        <v>9</v>
      </c>
      <c r="C2874" t="str">
        <f t="shared" si="184"/>
        <v>10204</v>
      </c>
      <c r="D2874" t="str">
        <f>""</f>
        <v/>
      </c>
      <c r="E2874">
        <v>2159166</v>
      </c>
      <c r="F2874" t="s">
        <v>9</v>
      </c>
      <c r="G2874" t="str">
        <f>"01095"</f>
        <v>01095</v>
      </c>
      <c r="H2874" t="str">
        <f>""</f>
        <v/>
      </c>
      <c r="I2874">
        <v>1</v>
      </c>
    </row>
    <row r="2875" spans="1:9">
      <c r="A2875">
        <v>2164826</v>
      </c>
      <c r="B2875" t="s">
        <v>9</v>
      </c>
      <c r="C2875" t="str">
        <f t="shared" si="184"/>
        <v>10204</v>
      </c>
      <c r="D2875" t="str">
        <f>""</f>
        <v/>
      </c>
      <c r="E2875">
        <v>2160215</v>
      </c>
      <c r="F2875" t="s">
        <v>9</v>
      </c>
      <c r="G2875" t="str">
        <f>"02541"</f>
        <v>02541</v>
      </c>
      <c r="H2875" t="str">
        <f>""</f>
        <v/>
      </c>
      <c r="I2875">
        <v>1</v>
      </c>
    </row>
    <row r="2876" spans="1:9">
      <c r="A2876">
        <v>2164826</v>
      </c>
      <c r="B2876" t="s">
        <v>9</v>
      </c>
      <c r="C2876" t="str">
        <f t="shared" si="184"/>
        <v>10204</v>
      </c>
      <c r="D2876" t="str">
        <f>""</f>
        <v/>
      </c>
      <c r="E2876">
        <v>2160586</v>
      </c>
      <c r="F2876" t="s">
        <v>9</v>
      </c>
      <c r="G2876" t="str">
        <f>"03257"</f>
        <v>03257</v>
      </c>
      <c r="H2876" t="str">
        <f>""</f>
        <v/>
      </c>
      <c r="I2876">
        <v>1</v>
      </c>
    </row>
    <row r="2877" spans="1:9">
      <c r="A2877">
        <v>2164826</v>
      </c>
      <c r="B2877" t="s">
        <v>9</v>
      </c>
      <c r="C2877" t="str">
        <f t="shared" si="184"/>
        <v>10204</v>
      </c>
      <c r="D2877" t="str">
        <f>""</f>
        <v/>
      </c>
      <c r="E2877">
        <v>2160833</v>
      </c>
      <c r="F2877" t="s">
        <v>9</v>
      </c>
      <c r="G2877" t="str">
        <f>"03653"</f>
        <v>03653</v>
      </c>
      <c r="H2877" t="str">
        <f>""</f>
        <v/>
      </c>
      <c r="I2877">
        <v>1</v>
      </c>
    </row>
    <row r="2878" spans="1:9">
      <c r="A2878">
        <v>2164826</v>
      </c>
      <c r="B2878" t="s">
        <v>9</v>
      </c>
      <c r="C2878" t="str">
        <f t="shared" si="184"/>
        <v>10204</v>
      </c>
      <c r="D2878" t="str">
        <f>""</f>
        <v/>
      </c>
      <c r="E2878">
        <v>2160835</v>
      </c>
      <c r="F2878" t="s">
        <v>9</v>
      </c>
      <c r="G2878" t="str">
        <f>"03655"</f>
        <v>03655</v>
      </c>
      <c r="H2878" t="str">
        <f>""</f>
        <v/>
      </c>
      <c r="I2878">
        <v>2</v>
      </c>
    </row>
    <row r="2879" spans="1:9">
      <c r="A2879">
        <v>2164826</v>
      </c>
      <c r="B2879" t="s">
        <v>9</v>
      </c>
      <c r="C2879" t="str">
        <f t="shared" si="184"/>
        <v>10204</v>
      </c>
      <c r="D2879" t="str">
        <f>""</f>
        <v/>
      </c>
      <c r="E2879">
        <v>2160836</v>
      </c>
      <c r="F2879" t="s">
        <v>9</v>
      </c>
      <c r="G2879" t="str">
        <f>"03656"</f>
        <v>03656</v>
      </c>
      <c r="H2879" t="str">
        <f>""</f>
        <v/>
      </c>
      <c r="I2879">
        <v>2</v>
      </c>
    </row>
    <row r="2880" spans="1:9">
      <c r="A2880">
        <v>2164826</v>
      </c>
      <c r="B2880" t="s">
        <v>9</v>
      </c>
      <c r="C2880" t="str">
        <f t="shared" si="184"/>
        <v>10204</v>
      </c>
      <c r="D2880" t="str">
        <f>""</f>
        <v/>
      </c>
      <c r="E2880">
        <v>2164820</v>
      </c>
      <c r="F2880" t="s">
        <v>9</v>
      </c>
      <c r="G2880" t="str">
        <f>"10198"</f>
        <v>10198</v>
      </c>
      <c r="H2880" t="str">
        <f>""</f>
        <v/>
      </c>
      <c r="I2880">
        <v>2</v>
      </c>
    </row>
    <row r="2881" spans="1:9">
      <c r="A2881">
        <v>2164826</v>
      </c>
      <c r="B2881" t="s">
        <v>9</v>
      </c>
      <c r="C2881" t="str">
        <f t="shared" si="184"/>
        <v>10204</v>
      </c>
      <c r="D2881" t="str">
        <f>""</f>
        <v/>
      </c>
      <c r="E2881">
        <v>2164823</v>
      </c>
      <c r="F2881" t="s">
        <v>9</v>
      </c>
      <c r="G2881" t="str">
        <f>"10201"</f>
        <v>10201</v>
      </c>
      <c r="H2881" t="str">
        <f>""</f>
        <v/>
      </c>
      <c r="I2881">
        <v>1</v>
      </c>
    </row>
    <row r="2882" spans="1:9">
      <c r="A2882">
        <v>2164826</v>
      </c>
      <c r="B2882" t="s">
        <v>9</v>
      </c>
      <c r="C2882" t="str">
        <f t="shared" si="184"/>
        <v>10204</v>
      </c>
      <c r="D2882" t="str">
        <f>""</f>
        <v/>
      </c>
      <c r="E2882">
        <v>2164824</v>
      </c>
      <c r="F2882" t="s">
        <v>9</v>
      </c>
      <c r="G2882" t="str">
        <f>"10202"</f>
        <v>10202</v>
      </c>
      <c r="H2882" t="str">
        <f>""</f>
        <v/>
      </c>
      <c r="I2882">
        <v>2</v>
      </c>
    </row>
    <row r="2883" spans="1:9">
      <c r="A2883">
        <v>2164827</v>
      </c>
      <c r="B2883" t="s">
        <v>9</v>
      </c>
      <c r="C2883" t="str">
        <f t="shared" ref="C2883:C2892" si="185">"10205"</f>
        <v>10205</v>
      </c>
      <c r="D2883" t="str">
        <f>""</f>
        <v/>
      </c>
      <c r="E2883">
        <v>2159165</v>
      </c>
      <c r="F2883" t="s">
        <v>9</v>
      </c>
      <c r="G2883" t="str">
        <f>"01094"</f>
        <v>01094</v>
      </c>
      <c r="H2883" t="str">
        <f>""</f>
        <v/>
      </c>
      <c r="I2883">
        <v>1</v>
      </c>
    </row>
    <row r="2884" spans="1:9">
      <c r="A2884">
        <v>2164827</v>
      </c>
      <c r="B2884" t="s">
        <v>9</v>
      </c>
      <c r="C2884" t="str">
        <f t="shared" si="185"/>
        <v>10205</v>
      </c>
      <c r="D2884" t="str">
        <f>""</f>
        <v/>
      </c>
      <c r="E2884">
        <v>2159166</v>
      </c>
      <c r="F2884" t="s">
        <v>9</v>
      </c>
      <c r="G2884" t="str">
        <f>"01095"</f>
        <v>01095</v>
      </c>
      <c r="H2884" t="str">
        <f>""</f>
        <v/>
      </c>
      <c r="I2884">
        <v>1</v>
      </c>
    </row>
    <row r="2885" spans="1:9">
      <c r="A2885">
        <v>2164827</v>
      </c>
      <c r="B2885" t="s">
        <v>9</v>
      </c>
      <c r="C2885" t="str">
        <f t="shared" si="185"/>
        <v>10205</v>
      </c>
      <c r="D2885" t="str">
        <f>""</f>
        <v/>
      </c>
      <c r="E2885">
        <v>2160215</v>
      </c>
      <c r="F2885" t="s">
        <v>9</v>
      </c>
      <c r="G2885" t="str">
        <f>"02541"</f>
        <v>02541</v>
      </c>
      <c r="H2885" t="str">
        <f>""</f>
        <v/>
      </c>
      <c r="I2885">
        <v>1</v>
      </c>
    </row>
    <row r="2886" spans="1:9">
      <c r="A2886">
        <v>2164827</v>
      </c>
      <c r="B2886" t="s">
        <v>9</v>
      </c>
      <c r="C2886" t="str">
        <f t="shared" si="185"/>
        <v>10205</v>
      </c>
      <c r="D2886" t="str">
        <f>""</f>
        <v/>
      </c>
      <c r="E2886">
        <v>2160586</v>
      </c>
      <c r="F2886" t="s">
        <v>9</v>
      </c>
      <c r="G2886" t="str">
        <f>"03257"</f>
        <v>03257</v>
      </c>
      <c r="H2886" t="str">
        <f>""</f>
        <v/>
      </c>
      <c r="I2886">
        <v>1</v>
      </c>
    </row>
    <row r="2887" spans="1:9">
      <c r="A2887">
        <v>2164827</v>
      </c>
      <c r="B2887" t="s">
        <v>9</v>
      </c>
      <c r="C2887" t="str">
        <f t="shared" si="185"/>
        <v>10205</v>
      </c>
      <c r="D2887" t="str">
        <f>""</f>
        <v/>
      </c>
      <c r="E2887">
        <v>2160833</v>
      </c>
      <c r="F2887" t="s">
        <v>9</v>
      </c>
      <c r="G2887" t="str">
        <f>"03653"</f>
        <v>03653</v>
      </c>
      <c r="H2887" t="str">
        <f>""</f>
        <v/>
      </c>
      <c r="I2887">
        <v>1</v>
      </c>
    </row>
    <row r="2888" spans="1:9">
      <c r="A2888">
        <v>2164827</v>
      </c>
      <c r="B2888" t="s">
        <v>9</v>
      </c>
      <c r="C2888" t="str">
        <f t="shared" si="185"/>
        <v>10205</v>
      </c>
      <c r="D2888" t="str">
        <f>""</f>
        <v/>
      </c>
      <c r="E2888">
        <v>2160835</v>
      </c>
      <c r="F2888" t="s">
        <v>9</v>
      </c>
      <c r="G2888" t="str">
        <f>"03655"</f>
        <v>03655</v>
      </c>
      <c r="H2888" t="str">
        <f>""</f>
        <v/>
      </c>
      <c r="I2888">
        <v>2</v>
      </c>
    </row>
    <row r="2889" spans="1:9">
      <c r="A2889">
        <v>2164827</v>
      </c>
      <c r="B2889" t="s">
        <v>9</v>
      </c>
      <c r="C2889" t="str">
        <f t="shared" si="185"/>
        <v>10205</v>
      </c>
      <c r="D2889" t="str">
        <f>""</f>
        <v/>
      </c>
      <c r="E2889">
        <v>2160836</v>
      </c>
      <c r="F2889" t="s">
        <v>9</v>
      </c>
      <c r="G2889" t="str">
        <f>"03656"</f>
        <v>03656</v>
      </c>
      <c r="H2889" t="str">
        <f>""</f>
        <v/>
      </c>
      <c r="I2889">
        <v>2</v>
      </c>
    </row>
    <row r="2890" spans="1:9">
      <c r="A2890">
        <v>2164827</v>
      </c>
      <c r="B2890" t="s">
        <v>9</v>
      </c>
      <c r="C2890" t="str">
        <f t="shared" si="185"/>
        <v>10205</v>
      </c>
      <c r="D2890" t="str">
        <f>""</f>
        <v/>
      </c>
      <c r="E2890">
        <v>2164820</v>
      </c>
      <c r="F2890" t="s">
        <v>9</v>
      </c>
      <c r="G2890" t="str">
        <f>"10198"</f>
        <v>10198</v>
      </c>
      <c r="H2890" t="str">
        <f>""</f>
        <v/>
      </c>
      <c r="I2890">
        <v>2</v>
      </c>
    </row>
    <row r="2891" spans="1:9">
      <c r="A2891">
        <v>2164827</v>
      </c>
      <c r="B2891" t="s">
        <v>9</v>
      </c>
      <c r="C2891" t="str">
        <f t="shared" si="185"/>
        <v>10205</v>
      </c>
      <c r="D2891" t="str">
        <f>""</f>
        <v/>
      </c>
      <c r="E2891">
        <v>2164822</v>
      </c>
      <c r="F2891" t="s">
        <v>9</v>
      </c>
      <c r="G2891" t="str">
        <f>"10200"</f>
        <v>10200</v>
      </c>
      <c r="H2891" t="str">
        <f>""</f>
        <v/>
      </c>
      <c r="I2891">
        <v>1</v>
      </c>
    </row>
    <row r="2892" spans="1:9">
      <c r="A2892">
        <v>2164827</v>
      </c>
      <c r="B2892" t="s">
        <v>9</v>
      </c>
      <c r="C2892" t="str">
        <f t="shared" si="185"/>
        <v>10205</v>
      </c>
      <c r="D2892" t="str">
        <f>""</f>
        <v/>
      </c>
      <c r="E2892">
        <v>2164824</v>
      </c>
      <c r="F2892" t="s">
        <v>9</v>
      </c>
      <c r="G2892" t="str">
        <f>"10202"</f>
        <v>10202</v>
      </c>
      <c r="H2892" t="str">
        <f>""</f>
        <v/>
      </c>
      <c r="I2892">
        <v>2</v>
      </c>
    </row>
    <row r="2893" spans="1:9">
      <c r="A2893">
        <v>2164830</v>
      </c>
      <c r="B2893" t="s">
        <v>9</v>
      </c>
      <c r="C2893" t="str">
        <f>"10209"</f>
        <v>10209</v>
      </c>
      <c r="D2893" t="str">
        <f>""</f>
        <v/>
      </c>
      <c r="E2893">
        <v>2164828</v>
      </c>
      <c r="F2893" t="s">
        <v>9</v>
      </c>
      <c r="G2893" t="str">
        <f>"10206"</f>
        <v>10206</v>
      </c>
      <c r="H2893" t="str">
        <f>""</f>
        <v/>
      </c>
      <c r="I2893">
        <v>1</v>
      </c>
    </row>
    <row r="2894" spans="1:9">
      <c r="A2894">
        <v>2164842</v>
      </c>
      <c r="B2894" t="s">
        <v>9</v>
      </c>
      <c r="C2894" t="str">
        <f>"10230"</f>
        <v>10230</v>
      </c>
      <c r="D2894" t="str">
        <f>""</f>
        <v/>
      </c>
      <c r="E2894">
        <v>2160068</v>
      </c>
      <c r="F2894" t="s">
        <v>9</v>
      </c>
      <c r="G2894" t="str">
        <f>"02321"</f>
        <v>02321</v>
      </c>
      <c r="H2894" t="str">
        <f>""</f>
        <v/>
      </c>
      <c r="I2894">
        <v>2</v>
      </c>
    </row>
    <row r="2895" spans="1:9">
      <c r="A2895">
        <v>2164842</v>
      </c>
      <c r="B2895" t="s">
        <v>9</v>
      </c>
      <c r="C2895" t="str">
        <f>"10230"</f>
        <v>10230</v>
      </c>
      <c r="D2895" t="str">
        <f>""</f>
        <v/>
      </c>
      <c r="E2895">
        <v>2160069</v>
      </c>
      <c r="F2895" t="s">
        <v>9</v>
      </c>
      <c r="G2895" t="str">
        <f>"02322"</f>
        <v>02322</v>
      </c>
      <c r="H2895" t="str">
        <f>""</f>
        <v/>
      </c>
      <c r="I2895">
        <v>3</v>
      </c>
    </row>
    <row r="2896" spans="1:9">
      <c r="A2896">
        <v>2164842</v>
      </c>
      <c r="B2896" t="s">
        <v>9</v>
      </c>
      <c r="C2896" t="str">
        <f>"10230"</f>
        <v>10230</v>
      </c>
      <c r="D2896" t="str">
        <f>""</f>
        <v/>
      </c>
      <c r="E2896">
        <v>2160185</v>
      </c>
      <c r="F2896" t="s">
        <v>9</v>
      </c>
      <c r="G2896" t="str">
        <f>"02499"</f>
        <v>02499</v>
      </c>
      <c r="H2896" t="str">
        <f>""</f>
        <v/>
      </c>
      <c r="I2896">
        <v>1</v>
      </c>
    </row>
    <row r="2897" spans="1:9">
      <c r="A2897">
        <v>2164843</v>
      </c>
      <c r="B2897" t="s">
        <v>9</v>
      </c>
      <c r="C2897" t="str">
        <f>"10231"</f>
        <v>10231</v>
      </c>
      <c r="D2897" t="str">
        <f>""</f>
        <v/>
      </c>
      <c r="E2897">
        <v>2160432</v>
      </c>
      <c r="F2897" t="s">
        <v>9</v>
      </c>
      <c r="G2897" t="str">
        <f>"02949"</f>
        <v>02949</v>
      </c>
      <c r="H2897" t="str">
        <f>""</f>
        <v/>
      </c>
      <c r="I2897">
        <v>4</v>
      </c>
    </row>
    <row r="2898" spans="1:9">
      <c r="A2898">
        <v>2164843</v>
      </c>
      <c r="B2898" t="s">
        <v>9</v>
      </c>
      <c r="C2898" t="str">
        <f>"10231"</f>
        <v>10231</v>
      </c>
      <c r="D2898" t="str">
        <f>""</f>
        <v/>
      </c>
      <c r="E2898">
        <v>2160433</v>
      </c>
      <c r="F2898" t="s">
        <v>9</v>
      </c>
      <c r="G2898" t="str">
        <f>"02950"</f>
        <v>02950</v>
      </c>
      <c r="H2898" t="str">
        <f>""</f>
        <v/>
      </c>
      <c r="I2898">
        <v>9</v>
      </c>
    </row>
    <row r="2899" spans="1:9">
      <c r="A2899">
        <v>2164843</v>
      </c>
      <c r="B2899" t="s">
        <v>9</v>
      </c>
      <c r="C2899" t="str">
        <f>"10231"</f>
        <v>10231</v>
      </c>
      <c r="D2899" t="str">
        <f>""</f>
        <v/>
      </c>
      <c r="E2899">
        <v>2160434</v>
      </c>
      <c r="F2899" t="s">
        <v>9</v>
      </c>
      <c r="G2899" t="str">
        <f>"02951"</f>
        <v>02951</v>
      </c>
      <c r="H2899" t="str">
        <f>""</f>
        <v/>
      </c>
      <c r="I2899">
        <v>5</v>
      </c>
    </row>
    <row r="2900" spans="1:9">
      <c r="A2900">
        <v>2164844</v>
      </c>
      <c r="B2900" t="s">
        <v>9</v>
      </c>
      <c r="C2900" t="str">
        <f>"10232"</f>
        <v>10232</v>
      </c>
      <c r="D2900" t="str">
        <f>""</f>
        <v/>
      </c>
      <c r="E2900">
        <v>2160432</v>
      </c>
      <c r="F2900" t="s">
        <v>9</v>
      </c>
      <c r="G2900" t="str">
        <f>"02949"</f>
        <v>02949</v>
      </c>
      <c r="H2900" t="str">
        <f>""</f>
        <v/>
      </c>
      <c r="I2900">
        <v>5</v>
      </c>
    </row>
    <row r="2901" spans="1:9">
      <c r="A2901">
        <v>2164844</v>
      </c>
      <c r="B2901" t="s">
        <v>9</v>
      </c>
      <c r="C2901" t="str">
        <f>"10232"</f>
        <v>10232</v>
      </c>
      <c r="D2901" t="str">
        <f>""</f>
        <v/>
      </c>
      <c r="E2901">
        <v>2160433</v>
      </c>
      <c r="F2901" t="s">
        <v>9</v>
      </c>
      <c r="G2901" t="str">
        <f>"02950"</f>
        <v>02950</v>
      </c>
      <c r="H2901" t="str">
        <f>""</f>
        <v/>
      </c>
      <c r="I2901">
        <v>11</v>
      </c>
    </row>
    <row r="2902" spans="1:9">
      <c r="A2902">
        <v>2164844</v>
      </c>
      <c r="B2902" t="s">
        <v>9</v>
      </c>
      <c r="C2902" t="str">
        <f>"10232"</f>
        <v>10232</v>
      </c>
      <c r="D2902" t="str">
        <f>""</f>
        <v/>
      </c>
      <c r="E2902">
        <v>2160434</v>
      </c>
      <c r="F2902" t="s">
        <v>9</v>
      </c>
      <c r="G2902" t="str">
        <f>"02951"</f>
        <v>02951</v>
      </c>
      <c r="H2902" t="str">
        <f>""</f>
        <v/>
      </c>
      <c r="I2902">
        <v>6</v>
      </c>
    </row>
    <row r="2903" spans="1:9">
      <c r="A2903">
        <v>2164845</v>
      </c>
      <c r="B2903" t="s">
        <v>9</v>
      </c>
      <c r="C2903" t="str">
        <f>"10234"</f>
        <v>10234</v>
      </c>
      <c r="D2903" t="str">
        <f>""</f>
        <v/>
      </c>
      <c r="E2903">
        <v>2160432</v>
      </c>
      <c r="F2903" t="s">
        <v>9</v>
      </c>
      <c r="G2903" t="str">
        <f>"02949"</f>
        <v>02949</v>
      </c>
      <c r="H2903" t="str">
        <f>""</f>
        <v/>
      </c>
      <c r="I2903">
        <v>6</v>
      </c>
    </row>
    <row r="2904" spans="1:9">
      <c r="A2904">
        <v>2164845</v>
      </c>
      <c r="B2904" t="s">
        <v>9</v>
      </c>
      <c r="C2904" t="str">
        <f>"10234"</f>
        <v>10234</v>
      </c>
      <c r="D2904" t="str">
        <f>""</f>
        <v/>
      </c>
      <c r="E2904">
        <v>2160433</v>
      </c>
      <c r="F2904" t="s">
        <v>9</v>
      </c>
      <c r="G2904" t="str">
        <f>"02950"</f>
        <v>02950</v>
      </c>
      <c r="H2904" t="str">
        <f>""</f>
        <v/>
      </c>
      <c r="I2904">
        <v>13</v>
      </c>
    </row>
    <row r="2905" spans="1:9">
      <c r="A2905">
        <v>2164845</v>
      </c>
      <c r="B2905" t="s">
        <v>9</v>
      </c>
      <c r="C2905" t="str">
        <f>"10234"</f>
        <v>10234</v>
      </c>
      <c r="D2905" t="str">
        <f>""</f>
        <v/>
      </c>
      <c r="E2905">
        <v>2160434</v>
      </c>
      <c r="F2905" t="s">
        <v>9</v>
      </c>
      <c r="G2905" t="str">
        <f>"02951"</f>
        <v>02951</v>
      </c>
      <c r="H2905" t="str">
        <f>""</f>
        <v/>
      </c>
      <c r="I2905">
        <v>7</v>
      </c>
    </row>
    <row r="2906" spans="1:9">
      <c r="A2906">
        <v>2164846</v>
      </c>
      <c r="B2906" t="s">
        <v>9</v>
      </c>
      <c r="C2906" t="str">
        <f>"10235"</f>
        <v>10235</v>
      </c>
      <c r="D2906" t="str">
        <f>""</f>
        <v/>
      </c>
      <c r="E2906">
        <v>2160433</v>
      </c>
      <c r="F2906" t="s">
        <v>9</v>
      </c>
      <c r="G2906" t="str">
        <f>"02950"</f>
        <v>02950</v>
      </c>
      <c r="H2906" t="str">
        <f>""</f>
        <v/>
      </c>
      <c r="I2906">
        <v>14</v>
      </c>
    </row>
    <row r="2907" spans="1:9">
      <c r="A2907">
        <v>2164846</v>
      </c>
      <c r="B2907" t="s">
        <v>9</v>
      </c>
      <c r="C2907" t="str">
        <f>"10235"</f>
        <v>10235</v>
      </c>
      <c r="D2907" t="str">
        <f>""</f>
        <v/>
      </c>
      <c r="E2907">
        <v>2160434</v>
      </c>
      <c r="F2907" t="s">
        <v>9</v>
      </c>
      <c r="G2907" t="str">
        <f>"02951"</f>
        <v>02951</v>
      </c>
      <c r="H2907" t="str">
        <f>""</f>
        <v/>
      </c>
      <c r="I2907">
        <v>4</v>
      </c>
    </row>
    <row r="2908" spans="1:9">
      <c r="A2908">
        <v>2164847</v>
      </c>
      <c r="B2908" t="s">
        <v>9</v>
      </c>
      <c r="C2908" t="str">
        <f>"10236"</f>
        <v>10236</v>
      </c>
      <c r="D2908" t="str">
        <f>""</f>
        <v/>
      </c>
      <c r="E2908">
        <v>2160433</v>
      </c>
      <c r="F2908" t="s">
        <v>9</v>
      </c>
      <c r="G2908" t="str">
        <f>"02950"</f>
        <v>02950</v>
      </c>
      <c r="H2908" t="str">
        <f>""</f>
        <v/>
      </c>
      <c r="I2908">
        <v>17</v>
      </c>
    </row>
    <row r="2909" spans="1:9">
      <c r="A2909">
        <v>2164847</v>
      </c>
      <c r="B2909" t="s">
        <v>9</v>
      </c>
      <c r="C2909" t="str">
        <f>"10236"</f>
        <v>10236</v>
      </c>
      <c r="D2909" t="str">
        <f>""</f>
        <v/>
      </c>
      <c r="E2909">
        <v>2160434</v>
      </c>
      <c r="F2909" t="s">
        <v>9</v>
      </c>
      <c r="G2909" t="str">
        <f>"02951"</f>
        <v>02951</v>
      </c>
      <c r="H2909" t="str">
        <f>""</f>
        <v/>
      </c>
      <c r="I2909">
        <v>5</v>
      </c>
    </row>
    <row r="2910" spans="1:9">
      <c r="A2910">
        <v>2164848</v>
      </c>
      <c r="B2910" t="s">
        <v>9</v>
      </c>
      <c r="C2910" t="str">
        <f>"10237"</f>
        <v>10237</v>
      </c>
      <c r="D2910" t="str">
        <f>""</f>
        <v/>
      </c>
      <c r="E2910">
        <v>2160433</v>
      </c>
      <c r="F2910" t="s">
        <v>9</v>
      </c>
      <c r="G2910" t="str">
        <f>"02950"</f>
        <v>02950</v>
      </c>
      <c r="H2910" t="str">
        <f>""</f>
        <v/>
      </c>
      <c r="I2910">
        <v>20</v>
      </c>
    </row>
    <row r="2911" spans="1:9">
      <c r="A2911">
        <v>2164848</v>
      </c>
      <c r="B2911" t="s">
        <v>9</v>
      </c>
      <c r="C2911" t="str">
        <f>"10237"</f>
        <v>10237</v>
      </c>
      <c r="D2911" t="str">
        <f>""</f>
        <v/>
      </c>
      <c r="E2911">
        <v>2160434</v>
      </c>
      <c r="F2911" t="s">
        <v>9</v>
      </c>
      <c r="G2911" t="str">
        <f>"02951"</f>
        <v>02951</v>
      </c>
      <c r="H2911" t="str">
        <f>""</f>
        <v/>
      </c>
      <c r="I2911">
        <v>6</v>
      </c>
    </row>
    <row r="2912" spans="1:9">
      <c r="A2912">
        <v>2164855</v>
      </c>
      <c r="B2912" t="s">
        <v>9</v>
      </c>
      <c r="C2912" t="str">
        <f t="shared" ref="C2912:C2919" si="186">"10245"</f>
        <v>10245</v>
      </c>
      <c r="D2912" t="str">
        <f>""</f>
        <v/>
      </c>
      <c r="E2912">
        <v>2159150</v>
      </c>
      <c r="F2912" t="s">
        <v>9</v>
      </c>
      <c r="G2912" t="str">
        <f>"01075"</f>
        <v>01075</v>
      </c>
      <c r="H2912" t="str">
        <f>""</f>
        <v/>
      </c>
      <c r="I2912">
        <v>8</v>
      </c>
    </row>
    <row r="2913" spans="1:9">
      <c r="A2913">
        <v>2164855</v>
      </c>
      <c r="B2913" t="s">
        <v>9</v>
      </c>
      <c r="C2913" t="str">
        <f t="shared" si="186"/>
        <v>10245</v>
      </c>
      <c r="D2913" t="str">
        <f>""</f>
        <v/>
      </c>
      <c r="E2913">
        <v>2159585</v>
      </c>
      <c r="F2913" t="s">
        <v>9</v>
      </c>
      <c r="G2913" t="str">
        <f>"01634"</f>
        <v>01634</v>
      </c>
      <c r="H2913" t="str">
        <f>""</f>
        <v/>
      </c>
      <c r="I2913">
        <v>2</v>
      </c>
    </row>
    <row r="2914" spans="1:9">
      <c r="A2914">
        <v>2164855</v>
      </c>
      <c r="B2914" t="s">
        <v>9</v>
      </c>
      <c r="C2914" t="str">
        <f t="shared" si="186"/>
        <v>10245</v>
      </c>
      <c r="D2914" t="str">
        <f>""</f>
        <v/>
      </c>
      <c r="E2914">
        <v>2159640</v>
      </c>
      <c r="F2914" t="s">
        <v>9</v>
      </c>
      <c r="G2914" t="str">
        <f>"01697"</f>
        <v>01697</v>
      </c>
      <c r="H2914" t="str">
        <f>""</f>
        <v/>
      </c>
      <c r="I2914">
        <v>4</v>
      </c>
    </row>
    <row r="2915" spans="1:9">
      <c r="A2915">
        <v>2164855</v>
      </c>
      <c r="B2915" t="s">
        <v>9</v>
      </c>
      <c r="C2915" t="str">
        <f t="shared" si="186"/>
        <v>10245</v>
      </c>
      <c r="D2915" t="str">
        <f>""</f>
        <v/>
      </c>
      <c r="E2915">
        <v>2162692</v>
      </c>
      <c r="F2915" t="s">
        <v>9</v>
      </c>
      <c r="G2915" t="str">
        <f>"06858"</f>
        <v>06858</v>
      </c>
      <c r="H2915" t="str">
        <f>""</f>
        <v/>
      </c>
      <c r="I2915">
        <v>2</v>
      </c>
    </row>
    <row r="2916" spans="1:9">
      <c r="A2916">
        <v>2164855</v>
      </c>
      <c r="B2916" t="s">
        <v>9</v>
      </c>
      <c r="C2916" t="str">
        <f t="shared" si="186"/>
        <v>10245</v>
      </c>
      <c r="D2916" t="str">
        <f>""</f>
        <v/>
      </c>
      <c r="E2916">
        <v>2162909</v>
      </c>
      <c r="F2916" t="s">
        <v>9</v>
      </c>
      <c r="G2916" t="str">
        <f>"07200"</f>
        <v>07200</v>
      </c>
      <c r="H2916" t="str">
        <f>""</f>
        <v/>
      </c>
      <c r="I2916">
        <v>2</v>
      </c>
    </row>
    <row r="2917" spans="1:9">
      <c r="A2917">
        <v>2164855</v>
      </c>
      <c r="B2917" t="s">
        <v>9</v>
      </c>
      <c r="C2917" t="str">
        <f t="shared" si="186"/>
        <v>10245</v>
      </c>
      <c r="D2917" t="str">
        <f>""</f>
        <v/>
      </c>
      <c r="E2917">
        <v>2164857</v>
      </c>
      <c r="F2917" t="s">
        <v>9</v>
      </c>
      <c r="G2917" t="str">
        <f>"10247"</f>
        <v>10247</v>
      </c>
      <c r="H2917" t="str">
        <f>""</f>
        <v/>
      </c>
      <c r="I2917">
        <v>4</v>
      </c>
    </row>
    <row r="2918" spans="1:9">
      <c r="A2918">
        <v>2164855</v>
      </c>
      <c r="B2918" t="s">
        <v>9</v>
      </c>
      <c r="C2918" t="str">
        <f t="shared" si="186"/>
        <v>10245</v>
      </c>
      <c r="D2918" t="str">
        <f>""</f>
        <v/>
      </c>
      <c r="E2918">
        <v>2164858</v>
      </c>
      <c r="F2918" t="s">
        <v>9</v>
      </c>
      <c r="G2918" t="str">
        <f>"10248"</f>
        <v>10248</v>
      </c>
      <c r="H2918" t="str">
        <f>""</f>
        <v/>
      </c>
      <c r="I2918">
        <v>2</v>
      </c>
    </row>
    <row r="2919" spans="1:9">
      <c r="A2919">
        <v>2164855</v>
      </c>
      <c r="B2919" t="s">
        <v>9</v>
      </c>
      <c r="C2919" t="str">
        <f t="shared" si="186"/>
        <v>10245</v>
      </c>
      <c r="D2919" t="str">
        <f>""</f>
        <v/>
      </c>
      <c r="E2919">
        <v>2164859</v>
      </c>
      <c r="F2919" t="s">
        <v>9</v>
      </c>
      <c r="G2919" t="str">
        <f>"10249"</f>
        <v>10249</v>
      </c>
      <c r="H2919" t="str">
        <f>""</f>
        <v/>
      </c>
      <c r="I2919">
        <v>4</v>
      </c>
    </row>
    <row r="2920" spans="1:9">
      <c r="A2920">
        <v>2164864</v>
      </c>
      <c r="B2920" t="s">
        <v>9</v>
      </c>
      <c r="C2920" t="str">
        <f>"10257"</f>
        <v>10257</v>
      </c>
      <c r="D2920" t="str">
        <f>""</f>
        <v/>
      </c>
      <c r="E2920">
        <v>2160194</v>
      </c>
      <c r="F2920" t="s">
        <v>9</v>
      </c>
      <c r="G2920" t="str">
        <f>"02514"</f>
        <v>02514</v>
      </c>
      <c r="H2920" t="str">
        <f>""</f>
        <v/>
      </c>
      <c r="I2920">
        <v>2</v>
      </c>
    </row>
    <row r="2921" spans="1:9">
      <c r="A2921">
        <v>2164864</v>
      </c>
      <c r="B2921" t="s">
        <v>9</v>
      </c>
      <c r="C2921" t="str">
        <f>"10257"</f>
        <v>10257</v>
      </c>
      <c r="D2921" t="str">
        <f>""</f>
        <v/>
      </c>
      <c r="E2921">
        <v>2160210</v>
      </c>
      <c r="F2921" t="s">
        <v>9</v>
      </c>
      <c r="G2921" t="str">
        <f>"02535"</f>
        <v>02535</v>
      </c>
      <c r="H2921" t="str">
        <f>""</f>
        <v/>
      </c>
      <c r="I2921">
        <v>2</v>
      </c>
    </row>
    <row r="2922" spans="1:9">
      <c r="A2922">
        <v>2164864</v>
      </c>
      <c r="B2922" t="s">
        <v>9</v>
      </c>
      <c r="C2922" t="str">
        <f>"10257"</f>
        <v>10257</v>
      </c>
      <c r="D2922" t="str">
        <f>""</f>
        <v/>
      </c>
      <c r="E2922">
        <v>2164863</v>
      </c>
      <c r="F2922" t="s">
        <v>9</v>
      </c>
      <c r="G2922" t="str">
        <f>"10256"</f>
        <v>10256</v>
      </c>
      <c r="H2922" t="str">
        <f>""</f>
        <v/>
      </c>
      <c r="I2922">
        <v>2</v>
      </c>
    </row>
    <row r="2923" spans="1:9">
      <c r="A2923">
        <v>2164869</v>
      </c>
      <c r="B2923" t="s">
        <v>9</v>
      </c>
      <c r="C2923" t="str">
        <f>"10262"</f>
        <v>10262</v>
      </c>
      <c r="D2923" t="str">
        <f>""</f>
        <v/>
      </c>
      <c r="E2923">
        <v>2164457</v>
      </c>
      <c r="F2923" t="s">
        <v>9</v>
      </c>
      <c r="G2923" t="str">
        <f>"09676"</f>
        <v>09676</v>
      </c>
      <c r="H2923" t="str">
        <f>""</f>
        <v/>
      </c>
      <c r="I2923">
        <v>1</v>
      </c>
    </row>
    <row r="2924" spans="1:9">
      <c r="A2924">
        <v>2164869</v>
      </c>
      <c r="B2924" t="s">
        <v>9</v>
      </c>
      <c r="C2924" t="str">
        <f>"10262"</f>
        <v>10262</v>
      </c>
      <c r="D2924" t="str">
        <f>""</f>
        <v/>
      </c>
      <c r="E2924">
        <v>2164866</v>
      </c>
      <c r="F2924" t="s">
        <v>9</v>
      </c>
      <c r="G2924" t="str">
        <f>"10259"</f>
        <v>10259</v>
      </c>
      <c r="H2924" t="str">
        <f>""</f>
        <v/>
      </c>
      <c r="I2924">
        <v>1</v>
      </c>
    </row>
    <row r="2925" spans="1:9">
      <c r="A2925">
        <v>2164870</v>
      </c>
      <c r="B2925" t="s">
        <v>9</v>
      </c>
      <c r="C2925" t="str">
        <f>"10263"</f>
        <v>10263</v>
      </c>
      <c r="D2925" t="str">
        <f>""</f>
        <v/>
      </c>
      <c r="E2925">
        <v>2164458</v>
      </c>
      <c r="F2925" t="s">
        <v>9</v>
      </c>
      <c r="G2925" t="str">
        <f>"09677"</f>
        <v>09677</v>
      </c>
      <c r="H2925" t="str">
        <f>""</f>
        <v/>
      </c>
      <c r="I2925">
        <v>1</v>
      </c>
    </row>
    <row r="2926" spans="1:9">
      <c r="A2926">
        <v>2164870</v>
      </c>
      <c r="B2926" t="s">
        <v>9</v>
      </c>
      <c r="C2926" t="str">
        <f>"10263"</f>
        <v>10263</v>
      </c>
      <c r="D2926" t="str">
        <f>""</f>
        <v/>
      </c>
      <c r="E2926">
        <v>2164865</v>
      </c>
      <c r="F2926" t="s">
        <v>9</v>
      </c>
      <c r="G2926" t="str">
        <f>"10258"</f>
        <v>10258</v>
      </c>
      <c r="H2926" t="str">
        <f>""</f>
        <v/>
      </c>
      <c r="I2926">
        <v>1</v>
      </c>
    </row>
    <row r="2927" spans="1:9">
      <c r="A2927">
        <v>2164871</v>
      </c>
      <c r="B2927" t="s">
        <v>9</v>
      </c>
      <c r="C2927" t="str">
        <f>"10264"</f>
        <v>10264</v>
      </c>
      <c r="D2927" t="str">
        <f>""</f>
        <v/>
      </c>
      <c r="E2927">
        <v>2164472</v>
      </c>
      <c r="F2927" t="s">
        <v>9</v>
      </c>
      <c r="G2927" t="str">
        <f>"09698"</f>
        <v>09698</v>
      </c>
      <c r="H2927" t="str">
        <f>""</f>
        <v/>
      </c>
      <c r="I2927">
        <v>1</v>
      </c>
    </row>
    <row r="2928" spans="1:9">
      <c r="A2928">
        <v>2164871</v>
      </c>
      <c r="B2928" t="s">
        <v>9</v>
      </c>
      <c r="C2928" t="str">
        <f>"10264"</f>
        <v>10264</v>
      </c>
      <c r="D2928" t="str">
        <f>""</f>
        <v/>
      </c>
      <c r="E2928">
        <v>2164867</v>
      </c>
      <c r="F2928" t="s">
        <v>9</v>
      </c>
      <c r="G2928" t="str">
        <f>"10260"</f>
        <v>10260</v>
      </c>
      <c r="H2928" t="str">
        <f>""</f>
        <v/>
      </c>
      <c r="I2928">
        <v>1</v>
      </c>
    </row>
    <row r="2929" spans="1:9">
      <c r="A2929">
        <v>2164872</v>
      </c>
      <c r="B2929" t="s">
        <v>9</v>
      </c>
      <c r="C2929" t="str">
        <f>"10265"</f>
        <v>10265</v>
      </c>
      <c r="D2929" t="str">
        <f>""</f>
        <v/>
      </c>
      <c r="E2929">
        <v>2164454</v>
      </c>
      <c r="F2929" t="s">
        <v>9</v>
      </c>
      <c r="G2929" t="str">
        <f>"09672"</f>
        <v>09672</v>
      </c>
      <c r="H2929" t="str">
        <f>""</f>
        <v/>
      </c>
      <c r="I2929">
        <v>1</v>
      </c>
    </row>
    <row r="2930" spans="1:9">
      <c r="A2930">
        <v>2164872</v>
      </c>
      <c r="B2930" t="s">
        <v>9</v>
      </c>
      <c r="C2930" t="str">
        <f>"10265"</f>
        <v>10265</v>
      </c>
      <c r="D2930" t="str">
        <f>""</f>
        <v/>
      </c>
      <c r="E2930">
        <v>2164867</v>
      </c>
      <c r="F2930" t="s">
        <v>9</v>
      </c>
      <c r="G2930" t="str">
        <f>"10260"</f>
        <v>10260</v>
      </c>
      <c r="H2930" t="str">
        <f>""</f>
        <v/>
      </c>
      <c r="I2930">
        <v>1</v>
      </c>
    </row>
    <row r="2931" spans="1:9">
      <c r="A2931">
        <v>2164873</v>
      </c>
      <c r="B2931" t="s">
        <v>9</v>
      </c>
      <c r="C2931" t="str">
        <f>"10266"</f>
        <v>10266</v>
      </c>
      <c r="D2931" t="str">
        <f>""</f>
        <v/>
      </c>
      <c r="E2931">
        <v>2164487</v>
      </c>
      <c r="F2931" t="s">
        <v>9</v>
      </c>
      <c r="G2931" t="str">
        <f>"09739"</f>
        <v>09739</v>
      </c>
      <c r="H2931" t="str">
        <f>""</f>
        <v/>
      </c>
      <c r="I2931">
        <v>1</v>
      </c>
    </row>
    <row r="2932" spans="1:9">
      <c r="A2932">
        <v>2164873</v>
      </c>
      <c r="B2932" t="s">
        <v>9</v>
      </c>
      <c r="C2932" t="str">
        <f>"10266"</f>
        <v>10266</v>
      </c>
      <c r="D2932" t="str">
        <f>""</f>
        <v/>
      </c>
      <c r="E2932">
        <v>2164865</v>
      </c>
      <c r="F2932" t="s">
        <v>9</v>
      </c>
      <c r="G2932" t="str">
        <f>"10258"</f>
        <v>10258</v>
      </c>
      <c r="H2932" t="str">
        <f>""</f>
        <v/>
      </c>
      <c r="I2932">
        <v>1</v>
      </c>
    </row>
    <row r="2933" spans="1:9">
      <c r="A2933">
        <v>2164887</v>
      </c>
      <c r="B2933" t="s">
        <v>9</v>
      </c>
      <c r="C2933" t="str">
        <f>"10285"</f>
        <v>10285</v>
      </c>
      <c r="D2933" t="str">
        <f>""</f>
        <v/>
      </c>
      <c r="E2933">
        <v>2165241</v>
      </c>
      <c r="F2933" t="s">
        <v>9</v>
      </c>
      <c r="G2933" t="str">
        <f>"10798"</f>
        <v>10798</v>
      </c>
      <c r="H2933" t="str">
        <f>""</f>
        <v/>
      </c>
      <c r="I2933">
        <v>2</v>
      </c>
    </row>
    <row r="2934" spans="1:9">
      <c r="A2934">
        <v>2164887</v>
      </c>
      <c r="B2934" t="s">
        <v>9</v>
      </c>
      <c r="C2934" t="str">
        <f>"10285"</f>
        <v>10285</v>
      </c>
      <c r="D2934" t="str">
        <f>""</f>
        <v/>
      </c>
      <c r="E2934">
        <v>2165242</v>
      </c>
      <c r="F2934" t="s">
        <v>9</v>
      </c>
      <c r="G2934" t="str">
        <f>"10799"</f>
        <v>10799</v>
      </c>
      <c r="H2934" t="str">
        <f>""</f>
        <v/>
      </c>
      <c r="I2934">
        <v>1</v>
      </c>
    </row>
    <row r="2935" spans="1:9">
      <c r="A2935">
        <v>2164910</v>
      </c>
      <c r="B2935" t="s">
        <v>9</v>
      </c>
      <c r="C2935" t="str">
        <f t="shared" ref="C2935:C2946" si="187">"10309"</f>
        <v>10309</v>
      </c>
      <c r="D2935" t="str">
        <f>""</f>
        <v/>
      </c>
      <c r="E2935">
        <v>2159149</v>
      </c>
      <c r="F2935" t="s">
        <v>9</v>
      </c>
      <c r="G2935" t="str">
        <f>"01074"</f>
        <v>01074</v>
      </c>
      <c r="H2935" t="str">
        <f>""</f>
        <v/>
      </c>
      <c r="I2935">
        <v>1</v>
      </c>
    </row>
    <row r="2936" spans="1:9">
      <c r="A2936">
        <v>2164910</v>
      </c>
      <c r="B2936" t="s">
        <v>9</v>
      </c>
      <c r="C2936" t="str">
        <f t="shared" si="187"/>
        <v>10309</v>
      </c>
      <c r="D2936" t="str">
        <f>""</f>
        <v/>
      </c>
      <c r="E2936">
        <v>2159168</v>
      </c>
      <c r="F2936" t="s">
        <v>9</v>
      </c>
      <c r="G2936" t="str">
        <f>"01097"</f>
        <v>01097</v>
      </c>
      <c r="H2936" t="str">
        <f>""</f>
        <v/>
      </c>
      <c r="I2936">
        <v>1</v>
      </c>
    </row>
    <row r="2937" spans="1:9">
      <c r="A2937">
        <v>2164910</v>
      </c>
      <c r="B2937" t="s">
        <v>9</v>
      </c>
      <c r="C2937" t="str">
        <f t="shared" si="187"/>
        <v>10309</v>
      </c>
      <c r="D2937" t="str">
        <f>""</f>
        <v/>
      </c>
      <c r="E2937">
        <v>2159480</v>
      </c>
      <c r="F2937" t="s">
        <v>9</v>
      </c>
      <c r="G2937" t="str">
        <f>"01500"</f>
        <v>01500</v>
      </c>
      <c r="H2937" t="str">
        <f>""</f>
        <v/>
      </c>
      <c r="I2937">
        <v>1</v>
      </c>
    </row>
    <row r="2938" spans="1:9">
      <c r="A2938">
        <v>2164910</v>
      </c>
      <c r="B2938" t="s">
        <v>9</v>
      </c>
      <c r="C2938" t="str">
        <f t="shared" si="187"/>
        <v>10309</v>
      </c>
      <c r="D2938" t="str">
        <f>""</f>
        <v/>
      </c>
      <c r="E2938">
        <v>2159626</v>
      </c>
      <c r="F2938" t="s">
        <v>9</v>
      </c>
      <c r="G2938" t="str">
        <f>"01679"</f>
        <v>01679</v>
      </c>
      <c r="H2938" t="str">
        <f>""</f>
        <v/>
      </c>
      <c r="I2938">
        <v>2</v>
      </c>
    </row>
    <row r="2939" spans="1:9">
      <c r="A2939">
        <v>2164910</v>
      </c>
      <c r="B2939" t="s">
        <v>9</v>
      </c>
      <c r="C2939" t="str">
        <f t="shared" si="187"/>
        <v>10309</v>
      </c>
      <c r="D2939" t="str">
        <f>""</f>
        <v/>
      </c>
      <c r="E2939">
        <v>2160242</v>
      </c>
      <c r="F2939" t="s">
        <v>9</v>
      </c>
      <c r="G2939" t="str">
        <f>"02574"</f>
        <v>02574</v>
      </c>
      <c r="H2939" t="str">
        <f>""</f>
        <v/>
      </c>
      <c r="I2939">
        <v>1</v>
      </c>
    </row>
    <row r="2940" spans="1:9">
      <c r="A2940">
        <v>2164910</v>
      </c>
      <c r="B2940" t="s">
        <v>9</v>
      </c>
      <c r="C2940" t="str">
        <f t="shared" si="187"/>
        <v>10309</v>
      </c>
      <c r="D2940" t="str">
        <f>""</f>
        <v/>
      </c>
      <c r="E2940">
        <v>2165670</v>
      </c>
      <c r="F2940" t="s">
        <v>9</v>
      </c>
      <c r="G2940" t="str">
        <f>"11475"</f>
        <v>11475</v>
      </c>
      <c r="H2940" t="str">
        <f>""</f>
        <v/>
      </c>
      <c r="I2940">
        <v>1</v>
      </c>
    </row>
    <row r="2941" spans="1:9">
      <c r="A2941">
        <v>2164910</v>
      </c>
      <c r="B2941" t="s">
        <v>9</v>
      </c>
      <c r="C2941" t="str">
        <f t="shared" si="187"/>
        <v>10309</v>
      </c>
      <c r="D2941" t="str">
        <f>""</f>
        <v/>
      </c>
      <c r="E2941">
        <v>2165671</v>
      </c>
      <c r="F2941" t="s">
        <v>9</v>
      </c>
      <c r="G2941" t="str">
        <f>"11476"</f>
        <v>11476</v>
      </c>
      <c r="H2941" t="str">
        <f>""</f>
        <v/>
      </c>
      <c r="I2941">
        <v>1</v>
      </c>
    </row>
    <row r="2942" spans="1:9">
      <c r="A2942">
        <v>2164910</v>
      </c>
      <c r="B2942" t="s">
        <v>9</v>
      </c>
      <c r="C2942" t="str">
        <f t="shared" si="187"/>
        <v>10309</v>
      </c>
      <c r="D2942" t="str">
        <f>""</f>
        <v/>
      </c>
      <c r="E2942">
        <v>2165672</v>
      </c>
      <c r="F2942" t="s">
        <v>9</v>
      </c>
      <c r="G2942" t="str">
        <f>"11477"</f>
        <v>11477</v>
      </c>
      <c r="H2942" t="str">
        <f>""</f>
        <v/>
      </c>
      <c r="I2942">
        <v>4</v>
      </c>
    </row>
    <row r="2943" spans="1:9">
      <c r="A2943">
        <v>2164910</v>
      </c>
      <c r="B2943" t="s">
        <v>9</v>
      </c>
      <c r="C2943" t="str">
        <f t="shared" si="187"/>
        <v>10309</v>
      </c>
      <c r="D2943" t="str">
        <f>""</f>
        <v/>
      </c>
      <c r="E2943">
        <v>2165673</v>
      </c>
      <c r="F2943" t="s">
        <v>9</v>
      </c>
      <c r="G2943" t="str">
        <f>"11478"</f>
        <v>11478</v>
      </c>
      <c r="H2943" t="str">
        <f>""</f>
        <v/>
      </c>
      <c r="I2943">
        <v>2</v>
      </c>
    </row>
    <row r="2944" spans="1:9">
      <c r="A2944">
        <v>2164910</v>
      </c>
      <c r="B2944" t="s">
        <v>9</v>
      </c>
      <c r="C2944" t="str">
        <f t="shared" si="187"/>
        <v>10309</v>
      </c>
      <c r="D2944" t="str">
        <f>""</f>
        <v/>
      </c>
      <c r="E2944">
        <v>2165674</v>
      </c>
      <c r="F2944" t="s">
        <v>9</v>
      </c>
      <c r="G2944" t="str">
        <f>"11479"</f>
        <v>11479</v>
      </c>
      <c r="H2944" t="str">
        <f>""</f>
        <v/>
      </c>
      <c r="I2944">
        <v>1</v>
      </c>
    </row>
    <row r="2945" spans="1:9">
      <c r="A2945">
        <v>2164910</v>
      </c>
      <c r="B2945" t="s">
        <v>9</v>
      </c>
      <c r="C2945" t="str">
        <f t="shared" si="187"/>
        <v>10309</v>
      </c>
      <c r="D2945" t="str">
        <f>""</f>
        <v/>
      </c>
      <c r="E2945">
        <v>2166437</v>
      </c>
      <c r="F2945" t="s">
        <v>9</v>
      </c>
      <c r="G2945" t="str">
        <f>"12256"</f>
        <v>12256</v>
      </c>
      <c r="H2945" t="str">
        <f>""</f>
        <v/>
      </c>
      <c r="I2945">
        <v>1</v>
      </c>
    </row>
    <row r="2946" spans="1:9">
      <c r="A2946">
        <v>2164910</v>
      </c>
      <c r="B2946" t="s">
        <v>9</v>
      </c>
      <c r="C2946" t="str">
        <f t="shared" si="187"/>
        <v>10309</v>
      </c>
      <c r="D2946" t="str">
        <f>""</f>
        <v/>
      </c>
      <c r="E2946">
        <v>2166438</v>
      </c>
      <c r="F2946" t="s">
        <v>9</v>
      </c>
      <c r="G2946" t="str">
        <f>"12257"</f>
        <v>12257</v>
      </c>
      <c r="H2946" t="str">
        <f>""</f>
        <v/>
      </c>
      <c r="I2946">
        <v>1</v>
      </c>
    </row>
    <row r="2947" spans="1:9">
      <c r="A2947">
        <v>2164937</v>
      </c>
      <c r="B2947" t="s">
        <v>9</v>
      </c>
      <c r="C2947" t="str">
        <f>"10350"</f>
        <v>10350</v>
      </c>
      <c r="D2947" t="str">
        <f>""</f>
        <v/>
      </c>
      <c r="E2947">
        <v>2160248</v>
      </c>
      <c r="F2947" t="s">
        <v>9</v>
      </c>
      <c r="G2947" t="str">
        <f>"02582"</f>
        <v>02582</v>
      </c>
      <c r="H2947" t="str">
        <f>""</f>
        <v/>
      </c>
      <c r="I2947">
        <v>2</v>
      </c>
    </row>
    <row r="2948" spans="1:9">
      <c r="A2948">
        <v>2164937</v>
      </c>
      <c r="B2948" t="s">
        <v>9</v>
      </c>
      <c r="C2948" t="str">
        <f>"10350"</f>
        <v>10350</v>
      </c>
      <c r="D2948" t="str">
        <f>""</f>
        <v/>
      </c>
      <c r="E2948">
        <v>2164936</v>
      </c>
      <c r="F2948" t="s">
        <v>9</v>
      </c>
      <c r="G2948" t="str">
        <f>"10349"</f>
        <v>10349</v>
      </c>
      <c r="H2948" t="str">
        <f>""</f>
        <v/>
      </c>
      <c r="I2948">
        <v>1</v>
      </c>
    </row>
    <row r="2949" spans="1:9">
      <c r="A2949">
        <v>2164940</v>
      </c>
      <c r="B2949" t="s">
        <v>9</v>
      </c>
      <c r="C2949" t="str">
        <f>"10353"</f>
        <v>10353</v>
      </c>
      <c r="D2949" t="str">
        <f>""</f>
        <v/>
      </c>
      <c r="E2949">
        <v>2160248</v>
      </c>
      <c r="F2949" t="s">
        <v>9</v>
      </c>
      <c r="G2949" t="str">
        <f>"02582"</f>
        <v>02582</v>
      </c>
      <c r="H2949" t="str">
        <f>""</f>
        <v/>
      </c>
      <c r="I2949">
        <v>2</v>
      </c>
    </row>
    <row r="2950" spans="1:9">
      <c r="A2950">
        <v>2164940</v>
      </c>
      <c r="B2950" t="s">
        <v>9</v>
      </c>
      <c r="C2950" t="str">
        <f>"10353"</f>
        <v>10353</v>
      </c>
      <c r="D2950" t="str">
        <f>""</f>
        <v/>
      </c>
      <c r="E2950">
        <v>2164939</v>
      </c>
      <c r="F2950" t="s">
        <v>9</v>
      </c>
      <c r="G2950" t="str">
        <f>"10352"</f>
        <v>10352</v>
      </c>
      <c r="H2950" t="str">
        <f>""</f>
        <v/>
      </c>
      <c r="I2950">
        <v>1</v>
      </c>
    </row>
    <row r="2951" spans="1:9">
      <c r="A2951">
        <v>2164940</v>
      </c>
      <c r="B2951" t="s">
        <v>9</v>
      </c>
      <c r="C2951" t="str">
        <f>"10353"</f>
        <v>10353</v>
      </c>
      <c r="D2951" t="str">
        <f>""</f>
        <v/>
      </c>
      <c r="E2951">
        <v>2186882</v>
      </c>
      <c r="F2951" t="s">
        <v>9</v>
      </c>
      <c r="G2951" t="str">
        <f>"38759"</f>
        <v>38759</v>
      </c>
      <c r="H2951" t="str">
        <f>""</f>
        <v/>
      </c>
      <c r="I2951">
        <v>1</v>
      </c>
    </row>
    <row r="2952" spans="1:9">
      <c r="A2952">
        <v>2164940</v>
      </c>
      <c r="B2952" t="s">
        <v>9</v>
      </c>
      <c r="C2952" t="str">
        <f>"10353"</f>
        <v>10353</v>
      </c>
      <c r="D2952" t="str">
        <f>""</f>
        <v/>
      </c>
      <c r="E2952">
        <v>2192993</v>
      </c>
      <c r="F2952" t="s">
        <v>9</v>
      </c>
      <c r="G2952" t="str">
        <f>"45643"</f>
        <v>45643</v>
      </c>
      <c r="H2952" t="str">
        <f>""</f>
        <v/>
      </c>
      <c r="I2952">
        <v>1</v>
      </c>
    </row>
    <row r="2953" spans="1:9">
      <c r="A2953">
        <v>2164942</v>
      </c>
      <c r="B2953" t="s">
        <v>9</v>
      </c>
      <c r="C2953" t="str">
        <f>"10355"</f>
        <v>10355</v>
      </c>
      <c r="D2953" t="str">
        <f>""</f>
        <v/>
      </c>
      <c r="E2953">
        <v>2160248</v>
      </c>
      <c r="F2953" t="s">
        <v>9</v>
      </c>
      <c r="G2953" t="str">
        <f>"02582"</f>
        <v>02582</v>
      </c>
      <c r="H2953" t="str">
        <f>""</f>
        <v/>
      </c>
      <c r="I2953">
        <v>2</v>
      </c>
    </row>
    <row r="2954" spans="1:9">
      <c r="A2954">
        <v>2164942</v>
      </c>
      <c r="B2954" t="s">
        <v>9</v>
      </c>
      <c r="C2954" t="str">
        <f>"10355"</f>
        <v>10355</v>
      </c>
      <c r="D2954" t="str">
        <f>""</f>
        <v/>
      </c>
      <c r="E2954">
        <v>2164941</v>
      </c>
      <c r="F2954" t="s">
        <v>9</v>
      </c>
      <c r="G2954" t="str">
        <f>"10354"</f>
        <v>10354</v>
      </c>
      <c r="H2954" t="str">
        <f>""</f>
        <v/>
      </c>
      <c r="I2954">
        <v>1</v>
      </c>
    </row>
    <row r="2955" spans="1:9">
      <c r="A2955">
        <v>2164942</v>
      </c>
      <c r="B2955" t="s">
        <v>9</v>
      </c>
      <c r="C2955" t="str">
        <f>"10355"</f>
        <v>10355</v>
      </c>
      <c r="D2955" t="str">
        <f>""</f>
        <v/>
      </c>
      <c r="E2955">
        <v>2186880</v>
      </c>
      <c r="F2955" t="s">
        <v>9</v>
      </c>
      <c r="G2955" t="str">
        <f>"38757"</f>
        <v>38757</v>
      </c>
      <c r="H2955" t="str">
        <f>""</f>
        <v/>
      </c>
      <c r="I2955">
        <v>1</v>
      </c>
    </row>
    <row r="2956" spans="1:9">
      <c r="A2956">
        <v>2164942</v>
      </c>
      <c r="B2956" t="s">
        <v>9</v>
      </c>
      <c r="C2956" t="str">
        <f>"10355"</f>
        <v>10355</v>
      </c>
      <c r="D2956" t="str">
        <f>""</f>
        <v/>
      </c>
      <c r="E2956">
        <v>2192993</v>
      </c>
      <c r="F2956" t="s">
        <v>9</v>
      </c>
      <c r="G2956" t="str">
        <f>"45643"</f>
        <v>45643</v>
      </c>
      <c r="H2956" t="str">
        <f>""</f>
        <v/>
      </c>
      <c r="I2956">
        <v>1</v>
      </c>
    </row>
    <row r="2957" spans="1:9">
      <c r="A2957">
        <v>2164952</v>
      </c>
      <c r="B2957" t="s">
        <v>9</v>
      </c>
      <c r="C2957" t="str">
        <f t="shared" ref="C2957:C2964" si="188">"10379"</f>
        <v>10379</v>
      </c>
      <c r="D2957" t="str">
        <f>""</f>
        <v/>
      </c>
      <c r="E2957">
        <v>2159531</v>
      </c>
      <c r="F2957" t="s">
        <v>9</v>
      </c>
      <c r="G2957" t="str">
        <f>"01554"</f>
        <v>01554</v>
      </c>
      <c r="H2957" t="str">
        <f>""</f>
        <v/>
      </c>
      <c r="I2957">
        <v>1</v>
      </c>
    </row>
    <row r="2958" spans="1:9">
      <c r="A2958">
        <v>2164952</v>
      </c>
      <c r="B2958" t="s">
        <v>9</v>
      </c>
      <c r="C2958" t="str">
        <f t="shared" si="188"/>
        <v>10379</v>
      </c>
      <c r="D2958" t="str">
        <f>""</f>
        <v/>
      </c>
      <c r="E2958">
        <v>2162709</v>
      </c>
      <c r="F2958" t="s">
        <v>9</v>
      </c>
      <c r="G2958" t="str">
        <f>"06877"</f>
        <v>06877</v>
      </c>
      <c r="H2958" t="str">
        <f>""</f>
        <v/>
      </c>
      <c r="I2958">
        <v>3</v>
      </c>
    </row>
    <row r="2959" spans="1:9">
      <c r="A2959">
        <v>2164952</v>
      </c>
      <c r="B2959" t="s">
        <v>9</v>
      </c>
      <c r="C2959" t="str">
        <f t="shared" si="188"/>
        <v>10379</v>
      </c>
      <c r="D2959" t="str">
        <f>""</f>
        <v/>
      </c>
      <c r="E2959">
        <v>2163219</v>
      </c>
      <c r="F2959" t="s">
        <v>9</v>
      </c>
      <c r="G2959" t="str">
        <f>"07755"</f>
        <v>07755</v>
      </c>
      <c r="H2959" t="str">
        <f>""</f>
        <v/>
      </c>
      <c r="I2959">
        <v>2</v>
      </c>
    </row>
    <row r="2960" spans="1:9">
      <c r="A2960">
        <v>2164952</v>
      </c>
      <c r="B2960" t="s">
        <v>9</v>
      </c>
      <c r="C2960" t="str">
        <f t="shared" si="188"/>
        <v>10379</v>
      </c>
      <c r="D2960" t="str">
        <f>""</f>
        <v/>
      </c>
      <c r="E2960">
        <v>2163968</v>
      </c>
      <c r="F2960" t="s">
        <v>9</v>
      </c>
      <c r="G2960" t="str">
        <f>"08905"</f>
        <v>08905</v>
      </c>
      <c r="H2960" t="str">
        <f>""</f>
        <v/>
      </c>
      <c r="I2960">
        <v>2</v>
      </c>
    </row>
    <row r="2961" spans="1:9">
      <c r="A2961">
        <v>2164952</v>
      </c>
      <c r="B2961" t="s">
        <v>9</v>
      </c>
      <c r="C2961" t="str">
        <f t="shared" si="188"/>
        <v>10379</v>
      </c>
      <c r="D2961" t="str">
        <f>""</f>
        <v/>
      </c>
      <c r="E2961">
        <v>2164943</v>
      </c>
      <c r="F2961" t="s">
        <v>9</v>
      </c>
      <c r="G2961" t="str">
        <f>"10356"</f>
        <v>10356</v>
      </c>
      <c r="H2961" t="str">
        <f>""</f>
        <v/>
      </c>
      <c r="I2961">
        <v>1</v>
      </c>
    </row>
    <row r="2962" spans="1:9">
      <c r="A2962">
        <v>2164952</v>
      </c>
      <c r="B2962" t="s">
        <v>9</v>
      </c>
      <c r="C2962" t="str">
        <f t="shared" si="188"/>
        <v>10379</v>
      </c>
      <c r="D2962" t="str">
        <f>""</f>
        <v/>
      </c>
      <c r="E2962">
        <v>2164944</v>
      </c>
      <c r="F2962" t="s">
        <v>9</v>
      </c>
      <c r="G2962" t="str">
        <f>"10357"</f>
        <v>10357</v>
      </c>
      <c r="H2962" t="str">
        <f>""</f>
        <v/>
      </c>
      <c r="I2962">
        <v>2</v>
      </c>
    </row>
    <row r="2963" spans="1:9">
      <c r="A2963">
        <v>2164952</v>
      </c>
      <c r="B2963" t="s">
        <v>9</v>
      </c>
      <c r="C2963" t="str">
        <f t="shared" si="188"/>
        <v>10379</v>
      </c>
      <c r="D2963" t="str">
        <f>""</f>
        <v/>
      </c>
      <c r="E2963">
        <v>2164945</v>
      </c>
      <c r="F2963" t="s">
        <v>9</v>
      </c>
      <c r="G2963" t="str">
        <f>"10358"</f>
        <v>10358</v>
      </c>
      <c r="H2963" t="str">
        <f>""</f>
        <v/>
      </c>
      <c r="I2963">
        <v>2</v>
      </c>
    </row>
    <row r="2964" spans="1:9">
      <c r="A2964">
        <v>2164952</v>
      </c>
      <c r="B2964" t="s">
        <v>9</v>
      </c>
      <c r="C2964" t="str">
        <f t="shared" si="188"/>
        <v>10379</v>
      </c>
      <c r="D2964" t="str">
        <f>""</f>
        <v/>
      </c>
      <c r="E2964">
        <v>2164947</v>
      </c>
      <c r="F2964" t="s">
        <v>9</v>
      </c>
      <c r="G2964" t="str">
        <f>"10360"</f>
        <v>10360</v>
      </c>
      <c r="H2964" t="str">
        <f>""</f>
        <v/>
      </c>
      <c r="I2964">
        <v>1</v>
      </c>
    </row>
    <row r="2965" spans="1:9">
      <c r="A2965">
        <v>2164954</v>
      </c>
      <c r="B2965" t="s">
        <v>9</v>
      </c>
      <c r="C2965" t="str">
        <f>"10381"</f>
        <v>10381</v>
      </c>
      <c r="D2965" t="str">
        <f>""</f>
        <v/>
      </c>
      <c r="E2965">
        <v>2160248</v>
      </c>
      <c r="F2965" t="s">
        <v>9</v>
      </c>
      <c r="G2965" t="str">
        <f>"02582"</f>
        <v>02582</v>
      </c>
      <c r="H2965" t="str">
        <f>""</f>
        <v/>
      </c>
      <c r="I2965">
        <v>2</v>
      </c>
    </row>
    <row r="2966" spans="1:9">
      <c r="A2966">
        <v>2164954</v>
      </c>
      <c r="B2966" t="s">
        <v>9</v>
      </c>
      <c r="C2966" t="str">
        <f>"10381"</f>
        <v>10381</v>
      </c>
      <c r="D2966" t="str">
        <f>""</f>
        <v/>
      </c>
      <c r="E2966">
        <v>2164953</v>
      </c>
      <c r="F2966" t="s">
        <v>9</v>
      </c>
      <c r="G2966" t="str">
        <f>"10380"</f>
        <v>10380</v>
      </c>
      <c r="H2966" t="str">
        <f>""</f>
        <v/>
      </c>
      <c r="I2966">
        <v>1</v>
      </c>
    </row>
    <row r="2967" spans="1:9">
      <c r="A2967">
        <v>2164954</v>
      </c>
      <c r="B2967" t="s">
        <v>9</v>
      </c>
      <c r="C2967" t="str">
        <f>"10381"</f>
        <v>10381</v>
      </c>
      <c r="D2967" t="str">
        <f>""</f>
        <v/>
      </c>
      <c r="E2967">
        <v>2186882</v>
      </c>
      <c r="F2967" t="s">
        <v>9</v>
      </c>
      <c r="G2967" t="str">
        <f>"38759"</f>
        <v>38759</v>
      </c>
      <c r="H2967" t="str">
        <f>""</f>
        <v/>
      </c>
      <c r="I2967">
        <v>1</v>
      </c>
    </row>
    <row r="2968" spans="1:9">
      <c r="A2968">
        <v>2164954</v>
      </c>
      <c r="B2968" t="s">
        <v>9</v>
      </c>
      <c r="C2968" t="str">
        <f>"10381"</f>
        <v>10381</v>
      </c>
      <c r="D2968" t="str">
        <f>""</f>
        <v/>
      </c>
      <c r="E2968">
        <v>2192991</v>
      </c>
      <c r="F2968" t="s">
        <v>9</v>
      </c>
      <c r="G2968" t="str">
        <f>"45641"</f>
        <v>45641</v>
      </c>
      <c r="H2968" t="str">
        <f>""</f>
        <v/>
      </c>
      <c r="I2968">
        <v>1</v>
      </c>
    </row>
    <row r="2969" spans="1:9">
      <c r="A2969">
        <v>2164960</v>
      </c>
      <c r="B2969" t="s">
        <v>9</v>
      </c>
      <c r="C2969" t="str">
        <f>"10387"</f>
        <v>10387</v>
      </c>
      <c r="D2969" t="str">
        <f>""</f>
        <v/>
      </c>
      <c r="E2969">
        <v>2160248</v>
      </c>
      <c r="F2969" t="s">
        <v>9</v>
      </c>
      <c r="G2969" t="str">
        <f>"02582"</f>
        <v>02582</v>
      </c>
      <c r="H2969" t="str">
        <f>""</f>
        <v/>
      </c>
      <c r="I2969">
        <v>2</v>
      </c>
    </row>
    <row r="2970" spans="1:9">
      <c r="A2970">
        <v>2164960</v>
      </c>
      <c r="B2970" t="s">
        <v>9</v>
      </c>
      <c r="C2970" t="str">
        <f>"10387"</f>
        <v>10387</v>
      </c>
      <c r="D2970" t="str">
        <f>""</f>
        <v/>
      </c>
      <c r="E2970">
        <v>2164959</v>
      </c>
      <c r="F2970" t="s">
        <v>9</v>
      </c>
      <c r="G2970" t="str">
        <f>"10386"</f>
        <v>10386</v>
      </c>
      <c r="H2970" t="str">
        <f>""</f>
        <v/>
      </c>
      <c r="I2970">
        <v>1</v>
      </c>
    </row>
    <row r="2971" spans="1:9">
      <c r="A2971">
        <v>2164960</v>
      </c>
      <c r="B2971" t="s">
        <v>9</v>
      </c>
      <c r="C2971" t="str">
        <f>"10387"</f>
        <v>10387</v>
      </c>
      <c r="D2971" t="str">
        <f>""</f>
        <v/>
      </c>
      <c r="E2971">
        <v>2186880</v>
      </c>
      <c r="F2971" t="s">
        <v>9</v>
      </c>
      <c r="G2971" t="str">
        <f>"38757"</f>
        <v>38757</v>
      </c>
      <c r="H2971" t="str">
        <f>""</f>
        <v/>
      </c>
      <c r="I2971">
        <v>1</v>
      </c>
    </row>
    <row r="2972" spans="1:9">
      <c r="A2972">
        <v>2164960</v>
      </c>
      <c r="B2972" t="s">
        <v>9</v>
      </c>
      <c r="C2972" t="str">
        <f>"10387"</f>
        <v>10387</v>
      </c>
      <c r="D2972" t="str">
        <f>""</f>
        <v/>
      </c>
      <c r="E2972">
        <v>2186888</v>
      </c>
      <c r="F2972" t="s">
        <v>9</v>
      </c>
      <c r="G2972" t="str">
        <f>"38765"</f>
        <v>38765</v>
      </c>
      <c r="H2972" t="str">
        <f>""</f>
        <v/>
      </c>
      <c r="I2972">
        <v>1</v>
      </c>
    </row>
    <row r="2973" spans="1:9">
      <c r="A2973">
        <v>2164964</v>
      </c>
      <c r="B2973" t="s">
        <v>9</v>
      </c>
      <c r="C2973" t="str">
        <f>"10391"</f>
        <v>10391</v>
      </c>
      <c r="D2973" t="str">
        <f>""</f>
        <v/>
      </c>
      <c r="E2973">
        <v>2164568</v>
      </c>
      <c r="F2973" t="s">
        <v>9</v>
      </c>
      <c r="G2973" t="str">
        <f>"09856"</f>
        <v>09856</v>
      </c>
      <c r="H2973" t="str">
        <f>""</f>
        <v/>
      </c>
      <c r="I2973">
        <v>1</v>
      </c>
    </row>
    <row r="2974" spans="1:9">
      <c r="A2974">
        <v>2164964</v>
      </c>
      <c r="B2974" t="s">
        <v>9</v>
      </c>
      <c r="C2974" t="str">
        <f>"10391"</f>
        <v>10391</v>
      </c>
      <c r="D2974" t="str">
        <f>""</f>
        <v/>
      </c>
      <c r="E2974">
        <v>2164963</v>
      </c>
      <c r="F2974" t="s">
        <v>9</v>
      </c>
      <c r="G2974" t="str">
        <f>"10390"</f>
        <v>10390</v>
      </c>
      <c r="H2974" t="str">
        <f>""</f>
        <v/>
      </c>
      <c r="I2974">
        <v>1</v>
      </c>
    </row>
    <row r="2975" spans="1:9">
      <c r="A2975">
        <v>2164969</v>
      </c>
      <c r="B2975" t="s">
        <v>9</v>
      </c>
      <c r="C2975" t="str">
        <f>"10400"</f>
        <v>10400</v>
      </c>
      <c r="D2975" t="str">
        <f>""</f>
        <v/>
      </c>
      <c r="E2975">
        <v>2160248</v>
      </c>
      <c r="F2975" t="s">
        <v>9</v>
      </c>
      <c r="G2975" t="str">
        <f>"02582"</f>
        <v>02582</v>
      </c>
      <c r="H2975" t="str">
        <f>""</f>
        <v/>
      </c>
      <c r="I2975">
        <v>2</v>
      </c>
    </row>
    <row r="2976" spans="1:9">
      <c r="A2976">
        <v>2164969</v>
      </c>
      <c r="B2976" t="s">
        <v>9</v>
      </c>
      <c r="C2976" t="str">
        <f>"10400"</f>
        <v>10400</v>
      </c>
      <c r="D2976" t="str">
        <f>""</f>
        <v/>
      </c>
      <c r="E2976">
        <v>2164968</v>
      </c>
      <c r="F2976" t="s">
        <v>9</v>
      </c>
      <c r="G2976" t="str">
        <f>"10399"</f>
        <v>10399</v>
      </c>
      <c r="H2976" t="str">
        <f>""</f>
        <v/>
      </c>
      <c r="I2976">
        <v>1</v>
      </c>
    </row>
    <row r="2977" spans="1:9">
      <c r="A2977">
        <v>2164969</v>
      </c>
      <c r="B2977" t="s">
        <v>9</v>
      </c>
      <c r="C2977" t="str">
        <f>"10400"</f>
        <v>10400</v>
      </c>
      <c r="D2977" t="str">
        <f>""</f>
        <v/>
      </c>
      <c r="E2977">
        <v>2186880</v>
      </c>
      <c r="F2977" t="s">
        <v>9</v>
      </c>
      <c r="G2977" t="str">
        <f>"38757"</f>
        <v>38757</v>
      </c>
      <c r="H2977" t="str">
        <f>""</f>
        <v/>
      </c>
      <c r="I2977">
        <v>1</v>
      </c>
    </row>
    <row r="2978" spans="1:9">
      <c r="A2978">
        <v>2164969</v>
      </c>
      <c r="B2978" t="s">
        <v>9</v>
      </c>
      <c r="C2978" t="str">
        <f>"10400"</f>
        <v>10400</v>
      </c>
      <c r="D2978" t="str">
        <f>""</f>
        <v/>
      </c>
      <c r="E2978">
        <v>2186887</v>
      </c>
      <c r="F2978" t="s">
        <v>9</v>
      </c>
      <c r="G2978" t="str">
        <f>"38764"</f>
        <v>38764</v>
      </c>
      <c r="H2978" t="str">
        <f>""</f>
        <v/>
      </c>
      <c r="I2978">
        <v>1</v>
      </c>
    </row>
    <row r="2979" spans="1:9">
      <c r="A2979">
        <v>2164973</v>
      </c>
      <c r="B2979" t="s">
        <v>9</v>
      </c>
      <c r="C2979" t="str">
        <f t="shared" ref="C2979:C2985" si="189">"10404"</f>
        <v>10404</v>
      </c>
      <c r="D2979" t="str">
        <f>""</f>
        <v/>
      </c>
      <c r="E2979">
        <v>2159531</v>
      </c>
      <c r="F2979" t="s">
        <v>9</v>
      </c>
      <c r="G2979" t="str">
        <f>"01554"</f>
        <v>01554</v>
      </c>
      <c r="H2979" t="str">
        <f>""</f>
        <v/>
      </c>
      <c r="I2979">
        <v>1</v>
      </c>
    </row>
    <row r="2980" spans="1:9">
      <c r="A2980">
        <v>2164973</v>
      </c>
      <c r="B2980" t="s">
        <v>9</v>
      </c>
      <c r="C2980" t="str">
        <f t="shared" si="189"/>
        <v>10404</v>
      </c>
      <c r="D2980" t="str">
        <f>""</f>
        <v/>
      </c>
      <c r="E2980">
        <v>2162709</v>
      </c>
      <c r="F2980" t="s">
        <v>9</v>
      </c>
      <c r="G2980" t="str">
        <f>"06877"</f>
        <v>06877</v>
      </c>
      <c r="H2980" t="str">
        <f>""</f>
        <v/>
      </c>
      <c r="I2980">
        <v>3</v>
      </c>
    </row>
    <row r="2981" spans="1:9">
      <c r="A2981">
        <v>2164973</v>
      </c>
      <c r="B2981" t="s">
        <v>9</v>
      </c>
      <c r="C2981" t="str">
        <f t="shared" si="189"/>
        <v>10404</v>
      </c>
      <c r="D2981" t="str">
        <f>""</f>
        <v/>
      </c>
      <c r="E2981">
        <v>2164285</v>
      </c>
      <c r="F2981" t="s">
        <v>9</v>
      </c>
      <c r="G2981" t="str">
        <f>"09404"</f>
        <v>09404</v>
      </c>
      <c r="H2981" t="str">
        <f>""</f>
        <v/>
      </c>
      <c r="I2981">
        <v>2</v>
      </c>
    </row>
    <row r="2982" spans="1:9">
      <c r="A2982">
        <v>2164973</v>
      </c>
      <c r="B2982" t="s">
        <v>9</v>
      </c>
      <c r="C2982" t="str">
        <f t="shared" si="189"/>
        <v>10404</v>
      </c>
      <c r="D2982" t="str">
        <f>""</f>
        <v/>
      </c>
      <c r="E2982">
        <v>2164943</v>
      </c>
      <c r="F2982" t="s">
        <v>9</v>
      </c>
      <c r="G2982" t="str">
        <f>"10356"</f>
        <v>10356</v>
      </c>
      <c r="H2982" t="str">
        <f>""</f>
        <v/>
      </c>
      <c r="I2982">
        <v>1</v>
      </c>
    </row>
    <row r="2983" spans="1:9">
      <c r="A2983">
        <v>2164973</v>
      </c>
      <c r="B2983" t="s">
        <v>9</v>
      </c>
      <c r="C2983" t="str">
        <f t="shared" si="189"/>
        <v>10404</v>
      </c>
      <c r="D2983" t="str">
        <f>""</f>
        <v/>
      </c>
      <c r="E2983">
        <v>2164944</v>
      </c>
      <c r="F2983" t="s">
        <v>9</v>
      </c>
      <c r="G2983" t="str">
        <f>"10357"</f>
        <v>10357</v>
      </c>
      <c r="H2983" t="str">
        <f>""</f>
        <v/>
      </c>
      <c r="I2983">
        <v>2</v>
      </c>
    </row>
    <row r="2984" spans="1:9">
      <c r="A2984">
        <v>2164973</v>
      </c>
      <c r="B2984" t="s">
        <v>9</v>
      </c>
      <c r="C2984" t="str">
        <f t="shared" si="189"/>
        <v>10404</v>
      </c>
      <c r="D2984" t="str">
        <f>""</f>
        <v/>
      </c>
      <c r="E2984">
        <v>2164945</v>
      </c>
      <c r="F2984" t="s">
        <v>9</v>
      </c>
      <c r="G2984" t="str">
        <f>"10358"</f>
        <v>10358</v>
      </c>
      <c r="H2984" t="str">
        <f>""</f>
        <v/>
      </c>
      <c r="I2984">
        <v>2</v>
      </c>
    </row>
    <row r="2985" spans="1:9">
      <c r="A2985">
        <v>2164973</v>
      </c>
      <c r="B2985" t="s">
        <v>9</v>
      </c>
      <c r="C2985" t="str">
        <f t="shared" si="189"/>
        <v>10404</v>
      </c>
      <c r="D2985" t="str">
        <f>""</f>
        <v/>
      </c>
      <c r="E2985">
        <v>2164947</v>
      </c>
      <c r="F2985" t="s">
        <v>9</v>
      </c>
      <c r="G2985" t="str">
        <f>"10360"</f>
        <v>10360</v>
      </c>
      <c r="H2985" t="str">
        <f>""</f>
        <v/>
      </c>
      <c r="I2985">
        <v>1</v>
      </c>
    </row>
    <row r="2986" spans="1:9">
      <c r="A2986">
        <v>2164975</v>
      </c>
      <c r="B2986" t="s">
        <v>9</v>
      </c>
      <c r="C2986" t="str">
        <f t="shared" ref="C2986:C2991" si="190">"10406"</f>
        <v>10406</v>
      </c>
      <c r="D2986" t="str">
        <f>""</f>
        <v/>
      </c>
      <c r="E2986">
        <v>2159983</v>
      </c>
      <c r="F2986" t="s">
        <v>9</v>
      </c>
      <c r="G2986" t="str">
        <f>"02191"</f>
        <v>02191</v>
      </c>
      <c r="H2986" t="str">
        <f>""</f>
        <v/>
      </c>
      <c r="I2986">
        <v>4</v>
      </c>
    </row>
    <row r="2987" spans="1:9">
      <c r="A2987">
        <v>2164975</v>
      </c>
      <c r="B2987" t="s">
        <v>9</v>
      </c>
      <c r="C2987" t="str">
        <f t="shared" si="190"/>
        <v>10406</v>
      </c>
      <c r="D2987" t="str">
        <f>""</f>
        <v/>
      </c>
      <c r="E2987">
        <v>2161468</v>
      </c>
      <c r="F2987" t="s">
        <v>9</v>
      </c>
      <c r="G2987" t="str">
        <f>"04767"</f>
        <v>04767</v>
      </c>
      <c r="H2987" t="str">
        <f>""</f>
        <v/>
      </c>
      <c r="I2987">
        <v>2</v>
      </c>
    </row>
    <row r="2988" spans="1:9">
      <c r="A2988">
        <v>2164975</v>
      </c>
      <c r="B2988" t="s">
        <v>9</v>
      </c>
      <c r="C2988" t="str">
        <f t="shared" si="190"/>
        <v>10406</v>
      </c>
      <c r="D2988" t="str">
        <f>""</f>
        <v/>
      </c>
      <c r="E2988">
        <v>2164549</v>
      </c>
      <c r="F2988" t="s">
        <v>9</v>
      </c>
      <c r="G2988" t="str">
        <f>"09824"</f>
        <v>09824</v>
      </c>
      <c r="H2988" t="str">
        <f>""</f>
        <v/>
      </c>
      <c r="I2988">
        <v>1</v>
      </c>
    </row>
    <row r="2989" spans="1:9">
      <c r="A2989">
        <v>2164975</v>
      </c>
      <c r="B2989" t="s">
        <v>9</v>
      </c>
      <c r="C2989" t="str">
        <f t="shared" si="190"/>
        <v>10406</v>
      </c>
      <c r="D2989" t="str">
        <f>""</f>
        <v/>
      </c>
      <c r="E2989">
        <v>2164550</v>
      </c>
      <c r="F2989" t="s">
        <v>9</v>
      </c>
      <c r="G2989" t="str">
        <f>"09827"</f>
        <v>09827</v>
      </c>
      <c r="H2989" t="str">
        <f>""</f>
        <v/>
      </c>
      <c r="I2989">
        <v>1</v>
      </c>
    </row>
    <row r="2990" spans="1:9">
      <c r="A2990">
        <v>2164975</v>
      </c>
      <c r="B2990" t="s">
        <v>9</v>
      </c>
      <c r="C2990" t="str">
        <f t="shared" si="190"/>
        <v>10406</v>
      </c>
      <c r="D2990" t="str">
        <f>""</f>
        <v/>
      </c>
      <c r="E2990">
        <v>2164596</v>
      </c>
      <c r="F2990" t="s">
        <v>9</v>
      </c>
      <c r="G2990" t="str">
        <f>"09900"</f>
        <v>09900</v>
      </c>
      <c r="H2990" t="str">
        <f>""</f>
        <v/>
      </c>
      <c r="I2990">
        <v>1</v>
      </c>
    </row>
    <row r="2991" spans="1:9">
      <c r="A2991">
        <v>2164975</v>
      </c>
      <c r="B2991" t="s">
        <v>9</v>
      </c>
      <c r="C2991" t="str">
        <f t="shared" si="190"/>
        <v>10406</v>
      </c>
      <c r="D2991" t="str">
        <f>""</f>
        <v/>
      </c>
      <c r="E2991">
        <v>2164974</v>
      </c>
      <c r="F2991" t="s">
        <v>9</v>
      </c>
      <c r="G2991" t="str">
        <f>"10405"</f>
        <v>10405</v>
      </c>
      <c r="H2991" t="str">
        <f>""</f>
        <v/>
      </c>
      <c r="I2991">
        <v>1</v>
      </c>
    </row>
    <row r="2992" spans="1:9">
      <c r="A2992">
        <v>2164997</v>
      </c>
      <c r="B2992" t="s">
        <v>9</v>
      </c>
      <c r="C2992" t="str">
        <f>"10437"</f>
        <v>10437</v>
      </c>
      <c r="D2992" t="str">
        <f>""</f>
        <v/>
      </c>
      <c r="E2992">
        <v>2164716</v>
      </c>
      <c r="F2992" t="s">
        <v>9</v>
      </c>
      <c r="G2992" t="str">
        <f>"10061"</f>
        <v>10061</v>
      </c>
      <c r="H2992" t="str">
        <f>""</f>
        <v/>
      </c>
      <c r="I2992">
        <v>1</v>
      </c>
    </row>
    <row r="2993" spans="1:9">
      <c r="A2993">
        <v>2164997</v>
      </c>
      <c r="B2993" t="s">
        <v>9</v>
      </c>
      <c r="C2993" t="str">
        <f>"10437"</f>
        <v>10437</v>
      </c>
      <c r="D2993" t="str">
        <f>""</f>
        <v/>
      </c>
      <c r="E2993">
        <v>2164972</v>
      </c>
      <c r="F2993" t="s">
        <v>9</v>
      </c>
      <c r="G2993" t="str">
        <f>"10403"</f>
        <v>10403</v>
      </c>
      <c r="H2993" t="str">
        <f>""</f>
        <v/>
      </c>
      <c r="I2993">
        <v>1</v>
      </c>
    </row>
    <row r="2994" spans="1:9">
      <c r="A2994">
        <v>2164997</v>
      </c>
      <c r="B2994" t="s">
        <v>9</v>
      </c>
      <c r="C2994" t="str">
        <f>"10437"</f>
        <v>10437</v>
      </c>
      <c r="D2994" t="str">
        <f>""</f>
        <v/>
      </c>
      <c r="E2994">
        <v>2164998</v>
      </c>
      <c r="F2994" t="s">
        <v>9</v>
      </c>
      <c r="G2994" t="str">
        <f>"10438"</f>
        <v>10438</v>
      </c>
      <c r="H2994" t="str">
        <f>""</f>
        <v/>
      </c>
      <c r="I2994">
        <v>1</v>
      </c>
    </row>
    <row r="2995" spans="1:9">
      <c r="A2995">
        <v>2164997</v>
      </c>
      <c r="B2995" t="s">
        <v>9</v>
      </c>
      <c r="C2995" t="str">
        <f>"10437"</f>
        <v>10437</v>
      </c>
      <c r="D2995" t="str">
        <f>""</f>
        <v/>
      </c>
      <c r="E2995">
        <v>2164999</v>
      </c>
      <c r="F2995" t="s">
        <v>9</v>
      </c>
      <c r="G2995" t="str">
        <f>"10439"</f>
        <v>10439</v>
      </c>
      <c r="H2995" t="str">
        <f>""</f>
        <v/>
      </c>
      <c r="I2995">
        <v>1</v>
      </c>
    </row>
    <row r="2996" spans="1:9">
      <c r="A2996">
        <v>2165003</v>
      </c>
      <c r="B2996" t="s">
        <v>9</v>
      </c>
      <c r="C2996" t="str">
        <f>"10446"</f>
        <v>10446</v>
      </c>
      <c r="D2996" t="str">
        <f>""</f>
        <v/>
      </c>
      <c r="E2996">
        <v>2160135</v>
      </c>
      <c r="F2996" t="s">
        <v>9</v>
      </c>
      <c r="G2996" t="str">
        <f>"02430"</f>
        <v>02430</v>
      </c>
      <c r="H2996" t="str">
        <f>""</f>
        <v/>
      </c>
      <c r="I2996">
        <v>1</v>
      </c>
    </row>
    <row r="2997" spans="1:9">
      <c r="A2997">
        <v>2165003</v>
      </c>
      <c r="B2997" t="s">
        <v>9</v>
      </c>
      <c r="C2997" t="str">
        <f>"10446"</f>
        <v>10446</v>
      </c>
      <c r="D2997" t="str">
        <f>""</f>
        <v/>
      </c>
      <c r="E2997">
        <v>2166696</v>
      </c>
      <c r="F2997" t="s">
        <v>9</v>
      </c>
      <c r="G2997" t="str">
        <f>"12594"</f>
        <v>12594</v>
      </c>
      <c r="H2997" t="str">
        <f>""</f>
        <v/>
      </c>
      <c r="I2997">
        <v>1</v>
      </c>
    </row>
    <row r="2998" spans="1:9">
      <c r="A2998">
        <v>2165047</v>
      </c>
      <c r="B2998" t="s">
        <v>9</v>
      </c>
      <c r="C2998" t="str">
        <f>"10501"</f>
        <v>10501</v>
      </c>
      <c r="D2998" t="str">
        <f>""</f>
        <v/>
      </c>
      <c r="E2998">
        <v>2160724</v>
      </c>
      <c r="F2998" t="s">
        <v>9</v>
      </c>
      <c r="G2998" t="str">
        <f>"03486"</f>
        <v>03486</v>
      </c>
      <c r="H2998" t="str">
        <f>""</f>
        <v/>
      </c>
      <c r="I2998">
        <v>1</v>
      </c>
    </row>
    <row r="2999" spans="1:9">
      <c r="A2999">
        <v>2165047</v>
      </c>
      <c r="B2999" t="s">
        <v>9</v>
      </c>
      <c r="C2999" t="str">
        <f>"10501"</f>
        <v>10501</v>
      </c>
      <c r="D2999" t="str">
        <f>""</f>
        <v/>
      </c>
      <c r="E2999">
        <v>2170682</v>
      </c>
      <c r="F2999" t="s">
        <v>9</v>
      </c>
      <c r="G2999" t="str">
        <f>"19106"</f>
        <v>19106</v>
      </c>
      <c r="H2999" t="str">
        <f>""</f>
        <v/>
      </c>
      <c r="I2999">
        <v>6</v>
      </c>
    </row>
    <row r="3000" spans="1:9">
      <c r="A3000">
        <v>2165047</v>
      </c>
      <c r="B3000" t="s">
        <v>9</v>
      </c>
      <c r="C3000" t="str">
        <f>"10501"</f>
        <v>10501</v>
      </c>
      <c r="D3000" t="str">
        <f>""</f>
        <v/>
      </c>
      <c r="E3000">
        <v>2172876</v>
      </c>
      <c r="F3000" t="s">
        <v>9</v>
      </c>
      <c r="G3000" t="str">
        <f>"22118"</f>
        <v>22118</v>
      </c>
      <c r="H3000" t="str">
        <f>""</f>
        <v/>
      </c>
      <c r="I3000">
        <v>1</v>
      </c>
    </row>
    <row r="3001" spans="1:9">
      <c r="A3001">
        <v>2165050</v>
      </c>
      <c r="B3001" t="s">
        <v>9</v>
      </c>
      <c r="C3001" t="str">
        <f t="shared" ref="C3001:C3014" si="191">"10504"</f>
        <v>10504</v>
      </c>
      <c r="D3001" t="str">
        <f>""</f>
        <v/>
      </c>
      <c r="E3001">
        <v>2159669</v>
      </c>
      <c r="F3001" t="s">
        <v>9</v>
      </c>
      <c r="G3001" t="str">
        <f>"01741"</f>
        <v>01741</v>
      </c>
      <c r="H3001" t="str">
        <f>""</f>
        <v/>
      </c>
      <c r="I3001">
        <v>1</v>
      </c>
    </row>
    <row r="3002" spans="1:9">
      <c r="A3002">
        <v>2165050</v>
      </c>
      <c r="B3002" t="s">
        <v>9</v>
      </c>
      <c r="C3002" t="str">
        <f t="shared" si="191"/>
        <v>10504</v>
      </c>
      <c r="D3002" t="str">
        <f>""</f>
        <v/>
      </c>
      <c r="E3002">
        <v>2159913</v>
      </c>
      <c r="F3002" t="s">
        <v>9</v>
      </c>
      <c r="G3002" t="str">
        <f>"02095"</f>
        <v>02095</v>
      </c>
      <c r="H3002" t="str">
        <f>""</f>
        <v/>
      </c>
      <c r="I3002">
        <v>1</v>
      </c>
    </row>
    <row r="3003" spans="1:9">
      <c r="A3003">
        <v>2165050</v>
      </c>
      <c r="B3003" t="s">
        <v>9</v>
      </c>
      <c r="C3003" t="str">
        <f t="shared" si="191"/>
        <v>10504</v>
      </c>
      <c r="D3003" t="str">
        <f>""</f>
        <v/>
      </c>
      <c r="E3003">
        <v>2163295</v>
      </c>
      <c r="F3003" t="s">
        <v>9</v>
      </c>
      <c r="G3003" t="str">
        <f>"07900"</f>
        <v>07900</v>
      </c>
      <c r="H3003" t="str">
        <f>"32310 A"</f>
        <v>32310 A</v>
      </c>
      <c r="I3003">
        <v>1</v>
      </c>
    </row>
    <row r="3004" spans="1:9">
      <c r="A3004">
        <v>2165050</v>
      </c>
      <c r="B3004" t="s">
        <v>9</v>
      </c>
      <c r="C3004" t="str">
        <f t="shared" si="191"/>
        <v>10504</v>
      </c>
      <c r="D3004" t="str">
        <f>""</f>
        <v/>
      </c>
      <c r="E3004">
        <v>2163301</v>
      </c>
      <c r="F3004" t="s">
        <v>9</v>
      </c>
      <c r="G3004" t="str">
        <f>"07908"</f>
        <v>07908</v>
      </c>
      <c r="H3004" t="str">
        <f>"33116"</f>
        <v>33116</v>
      </c>
      <c r="I3004">
        <v>1</v>
      </c>
    </row>
    <row r="3005" spans="1:9">
      <c r="A3005">
        <v>2165050</v>
      </c>
      <c r="B3005" t="s">
        <v>9</v>
      </c>
      <c r="C3005" t="str">
        <f t="shared" si="191"/>
        <v>10504</v>
      </c>
      <c r="D3005" t="str">
        <f>""</f>
        <v/>
      </c>
      <c r="E3005">
        <v>2164812</v>
      </c>
      <c r="F3005" t="s">
        <v>9</v>
      </c>
      <c r="G3005" t="str">
        <f>"10188"</f>
        <v>10188</v>
      </c>
      <c r="H3005" t="str">
        <f>""</f>
        <v/>
      </c>
      <c r="I3005">
        <v>1</v>
      </c>
    </row>
    <row r="3006" spans="1:9">
      <c r="A3006">
        <v>2165050</v>
      </c>
      <c r="B3006" t="s">
        <v>9</v>
      </c>
      <c r="C3006" t="str">
        <f t="shared" si="191"/>
        <v>10504</v>
      </c>
      <c r="D3006" t="str">
        <f>""</f>
        <v/>
      </c>
      <c r="E3006">
        <v>2164813</v>
      </c>
      <c r="F3006" t="s">
        <v>9</v>
      </c>
      <c r="G3006" t="str">
        <f>"10189"</f>
        <v>10189</v>
      </c>
      <c r="H3006" t="str">
        <f>""</f>
        <v/>
      </c>
      <c r="I3006">
        <v>1</v>
      </c>
    </row>
    <row r="3007" spans="1:9">
      <c r="A3007">
        <v>2165050</v>
      </c>
      <c r="B3007" t="s">
        <v>9</v>
      </c>
      <c r="C3007" t="str">
        <f t="shared" si="191"/>
        <v>10504</v>
      </c>
      <c r="D3007" t="str">
        <f>""</f>
        <v/>
      </c>
      <c r="E3007">
        <v>2165006</v>
      </c>
      <c r="F3007" t="s">
        <v>9</v>
      </c>
      <c r="G3007" t="str">
        <f>"10451"</f>
        <v>10451</v>
      </c>
      <c r="H3007" t="str">
        <f>""</f>
        <v/>
      </c>
      <c r="I3007">
        <v>1</v>
      </c>
    </row>
    <row r="3008" spans="1:9">
      <c r="A3008">
        <v>2165050</v>
      </c>
      <c r="B3008" t="s">
        <v>9</v>
      </c>
      <c r="C3008" t="str">
        <f t="shared" si="191"/>
        <v>10504</v>
      </c>
      <c r="D3008" t="str">
        <f>""</f>
        <v/>
      </c>
      <c r="E3008">
        <v>2165007</v>
      </c>
      <c r="F3008" t="s">
        <v>9</v>
      </c>
      <c r="G3008" t="str">
        <f>"10452"</f>
        <v>10452</v>
      </c>
      <c r="H3008" t="str">
        <f>""</f>
        <v/>
      </c>
      <c r="I3008">
        <v>1</v>
      </c>
    </row>
    <row r="3009" spans="1:9">
      <c r="A3009">
        <v>2165050</v>
      </c>
      <c r="B3009" t="s">
        <v>9</v>
      </c>
      <c r="C3009" t="str">
        <f t="shared" si="191"/>
        <v>10504</v>
      </c>
      <c r="D3009" t="str">
        <f>""</f>
        <v/>
      </c>
      <c r="E3009">
        <v>2165008</v>
      </c>
      <c r="F3009" t="s">
        <v>9</v>
      </c>
      <c r="G3009" t="str">
        <f>"10453"</f>
        <v>10453</v>
      </c>
      <c r="H3009" t="str">
        <f>""</f>
        <v/>
      </c>
      <c r="I3009">
        <v>1</v>
      </c>
    </row>
    <row r="3010" spans="1:9">
      <c r="A3010">
        <v>2165050</v>
      </c>
      <c r="B3010" t="s">
        <v>9</v>
      </c>
      <c r="C3010" t="str">
        <f t="shared" si="191"/>
        <v>10504</v>
      </c>
      <c r="D3010" t="str">
        <f>""</f>
        <v/>
      </c>
      <c r="E3010">
        <v>2165009</v>
      </c>
      <c r="F3010" t="s">
        <v>9</v>
      </c>
      <c r="G3010" t="str">
        <f>"10454"</f>
        <v>10454</v>
      </c>
      <c r="H3010" t="str">
        <f>""</f>
        <v/>
      </c>
      <c r="I3010">
        <v>1</v>
      </c>
    </row>
    <row r="3011" spans="1:9">
      <c r="A3011">
        <v>2165050</v>
      </c>
      <c r="B3011" t="s">
        <v>9</v>
      </c>
      <c r="C3011" t="str">
        <f t="shared" si="191"/>
        <v>10504</v>
      </c>
      <c r="D3011" t="str">
        <f>""</f>
        <v/>
      </c>
      <c r="E3011">
        <v>2165010</v>
      </c>
      <c r="F3011" t="s">
        <v>9</v>
      </c>
      <c r="G3011" t="str">
        <f>"10455"</f>
        <v>10455</v>
      </c>
      <c r="H3011" t="str">
        <f>""</f>
        <v/>
      </c>
      <c r="I3011">
        <v>1</v>
      </c>
    </row>
    <row r="3012" spans="1:9">
      <c r="A3012">
        <v>2165050</v>
      </c>
      <c r="B3012" t="s">
        <v>9</v>
      </c>
      <c r="C3012" t="str">
        <f t="shared" si="191"/>
        <v>10504</v>
      </c>
      <c r="D3012" t="str">
        <f>""</f>
        <v/>
      </c>
      <c r="E3012">
        <v>2165011</v>
      </c>
      <c r="F3012" t="s">
        <v>9</v>
      </c>
      <c r="G3012" t="str">
        <f>"10456"</f>
        <v>10456</v>
      </c>
      <c r="H3012" t="str">
        <f>""</f>
        <v/>
      </c>
      <c r="I3012">
        <v>1</v>
      </c>
    </row>
    <row r="3013" spans="1:9">
      <c r="A3013">
        <v>2165050</v>
      </c>
      <c r="B3013" t="s">
        <v>9</v>
      </c>
      <c r="C3013" t="str">
        <f t="shared" si="191"/>
        <v>10504</v>
      </c>
      <c r="D3013" t="str">
        <f>""</f>
        <v/>
      </c>
      <c r="E3013">
        <v>2165012</v>
      </c>
      <c r="F3013" t="s">
        <v>9</v>
      </c>
      <c r="G3013" t="str">
        <f>"10457"</f>
        <v>10457</v>
      </c>
      <c r="H3013" t="str">
        <f>""</f>
        <v/>
      </c>
      <c r="I3013">
        <v>1</v>
      </c>
    </row>
    <row r="3014" spans="1:9">
      <c r="A3014">
        <v>2165050</v>
      </c>
      <c r="B3014" t="s">
        <v>9</v>
      </c>
      <c r="C3014" t="str">
        <f t="shared" si="191"/>
        <v>10504</v>
      </c>
      <c r="D3014" t="str">
        <f>""</f>
        <v/>
      </c>
      <c r="E3014">
        <v>2165013</v>
      </c>
      <c r="F3014" t="s">
        <v>9</v>
      </c>
      <c r="G3014" t="str">
        <f>"10458"</f>
        <v>10458</v>
      </c>
      <c r="H3014" t="str">
        <f>""</f>
        <v/>
      </c>
      <c r="I3014">
        <v>1</v>
      </c>
    </row>
    <row r="3015" spans="1:9">
      <c r="A3015">
        <v>2165051</v>
      </c>
      <c r="B3015" t="s">
        <v>9</v>
      </c>
      <c r="C3015" t="str">
        <f t="shared" ref="C3015:C3028" si="192">"10505"</f>
        <v>10505</v>
      </c>
      <c r="D3015" t="str">
        <f>""</f>
        <v/>
      </c>
      <c r="E3015">
        <v>2159670</v>
      </c>
      <c r="F3015" t="s">
        <v>9</v>
      </c>
      <c r="G3015" t="str">
        <f>"01742"</f>
        <v>01742</v>
      </c>
      <c r="H3015" t="str">
        <f>""</f>
        <v/>
      </c>
      <c r="I3015">
        <v>1</v>
      </c>
    </row>
    <row r="3016" spans="1:9">
      <c r="A3016">
        <v>2165051</v>
      </c>
      <c r="B3016" t="s">
        <v>9</v>
      </c>
      <c r="C3016" t="str">
        <f t="shared" si="192"/>
        <v>10505</v>
      </c>
      <c r="D3016" t="str">
        <f>""</f>
        <v/>
      </c>
      <c r="E3016">
        <v>2159914</v>
      </c>
      <c r="F3016" t="s">
        <v>9</v>
      </c>
      <c r="G3016" t="str">
        <f>"02096"</f>
        <v>02096</v>
      </c>
      <c r="H3016" t="str">
        <f>""</f>
        <v/>
      </c>
      <c r="I3016">
        <v>1</v>
      </c>
    </row>
    <row r="3017" spans="1:9">
      <c r="A3017">
        <v>2165051</v>
      </c>
      <c r="B3017" t="s">
        <v>9</v>
      </c>
      <c r="C3017" t="str">
        <f t="shared" si="192"/>
        <v>10505</v>
      </c>
      <c r="D3017" t="str">
        <f>""</f>
        <v/>
      </c>
      <c r="E3017">
        <v>2163299</v>
      </c>
      <c r="F3017" t="s">
        <v>9</v>
      </c>
      <c r="G3017" t="str">
        <f>"07905"</f>
        <v>07905</v>
      </c>
      <c r="H3017" t="str">
        <f>"33213"</f>
        <v>33213</v>
      </c>
      <c r="I3017">
        <v>1</v>
      </c>
    </row>
    <row r="3018" spans="1:9">
      <c r="A3018">
        <v>2165051</v>
      </c>
      <c r="B3018" t="s">
        <v>9</v>
      </c>
      <c r="C3018" t="str">
        <f t="shared" si="192"/>
        <v>10505</v>
      </c>
      <c r="D3018" t="str">
        <f>""</f>
        <v/>
      </c>
      <c r="E3018">
        <v>2163423</v>
      </c>
      <c r="F3018" t="s">
        <v>9</v>
      </c>
      <c r="G3018" t="str">
        <f>"08082"</f>
        <v>08082</v>
      </c>
      <c r="H3018" t="str">
        <f>"33118"</f>
        <v>33118</v>
      </c>
      <c r="I3018">
        <v>1</v>
      </c>
    </row>
    <row r="3019" spans="1:9">
      <c r="A3019">
        <v>2165051</v>
      </c>
      <c r="B3019" t="s">
        <v>9</v>
      </c>
      <c r="C3019" t="str">
        <f t="shared" si="192"/>
        <v>10505</v>
      </c>
      <c r="D3019" t="str">
        <f>""</f>
        <v/>
      </c>
      <c r="E3019">
        <v>2165011</v>
      </c>
      <c r="F3019" t="s">
        <v>9</v>
      </c>
      <c r="G3019" t="str">
        <f>"10456"</f>
        <v>10456</v>
      </c>
      <c r="H3019" t="str">
        <f>""</f>
        <v/>
      </c>
      <c r="I3019">
        <v>1</v>
      </c>
    </row>
    <row r="3020" spans="1:9">
      <c r="A3020">
        <v>2165051</v>
      </c>
      <c r="B3020" t="s">
        <v>9</v>
      </c>
      <c r="C3020" t="str">
        <f t="shared" si="192"/>
        <v>10505</v>
      </c>
      <c r="D3020" t="str">
        <f>""</f>
        <v/>
      </c>
      <c r="E3020">
        <v>2165014</v>
      </c>
      <c r="F3020" t="s">
        <v>9</v>
      </c>
      <c r="G3020" t="str">
        <f>"10459"</f>
        <v>10459</v>
      </c>
      <c r="H3020" t="str">
        <f>""</f>
        <v/>
      </c>
      <c r="I3020">
        <v>1</v>
      </c>
    </row>
    <row r="3021" spans="1:9">
      <c r="A3021">
        <v>2165051</v>
      </c>
      <c r="B3021" t="s">
        <v>9</v>
      </c>
      <c r="C3021" t="str">
        <f t="shared" si="192"/>
        <v>10505</v>
      </c>
      <c r="D3021" t="str">
        <f>""</f>
        <v/>
      </c>
      <c r="E3021">
        <v>2165015</v>
      </c>
      <c r="F3021" t="s">
        <v>9</v>
      </c>
      <c r="G3021" t="str">
        <f>"10460"</f>
        <v>10460</v>
      </c>
      <c r="H3021" t="str">
        <f>""</f>
        <v/>
      </c>
      <c r="I3021">
        <v>1</v>
      </c>
    </row>
    <row r="3022" spans="1:9">
      <c r="A3022">
        <v>2165051</v>
      </c>
      <c r="B3022" t="s">
        <v>9</v>
      </c>
      <c r="C3022" t="str">
        <f t="shared" si="192"/>
        <v>10505</v>
      </c>
      <c r="D3022" t="str">
        <f>""</f>
        <v/>
      </c>
      <c r="E3022">
        <v>2165016</v>
      </c>
      <c r="F3022" t="s">
        <v>9</v>
      </c>
      <c r="G3022" t="str">
        <f>"10461"</f>
        <v>10461</v>
      </c>
      <c r="H3022" t="str">
        <f>""</f>
        <v/>
      </c>
      <c r="I3022">
        <v>1</v>
      </c>
    </row>
    <row r="3023" spans="1:9">
      <c r="A3023">
        <v>2165051</v>
      </c>
      <c r="B3023" t="s">
        <v>9</v>
      </c>
      <c r="C3023" t="str">
        <f t="shared" si="192"/>
        <v>10505</v>
      </c>
      <c r="D3023" t="str">
        <f>""</f>
        <v/>
      </c>
      <c r="E3023">
        <v>2165017</v>
      </c>
      <c r="F3023" t="s">
        <v>9</v>
      </c>
      <c r="G3023" t="str">
        <f>"10462"</f>
        <v>10462</v>
      </c>
      <c r="H3023" t="str">
        <f>""</f>
        <v/>
      </c>
      <c r="I3023">
        <v>1</v>
      </c>
    </row>
    <row r="3024" spans="1:9">
      <c r="A3024">
        <v>2165051</v>
      </c>
      <c r="B3024" t="s">
        <v>9</v>
      </c>
      <c r="C3024" t="str">
        <f t="shared" si="192"/>
        <v>10505</v>
      </c>
      <c r="D3024" t="str">
        <f>""</f>
        <v/>
      </c>
      <c r="E3024">
        <v>2165018</v>
      </c>
      <c r="F3024" t="s">
        <v>9</v>
      </c>
      <c r="G3024" t="str">
        <f>"10463"</f>
        <v>10463</v>
      </c>
      <c r="H3024" t="str">
        <f>""</f>
        <v/>
      </c>
      <c r="I3024">
        <v>1</v>
      </c>
    </row>
    <row r="3025" spans="1:9">
      <c r="A3025">
        <v>2165051</v>
      </c>
      <c r="B3025" t="s">
        <v>9</v>
      </c>
      <c r="C3025" t="str">
        <f t="shared" si="192"/>
        <v>10505</v>
      </c>
      <c r="D3025" t="str">
        <f>""</f>
        <v/>
      </c>
      <c r="E3025">
        <v>2165019</v>
      </c>
      <c r="F3025" t="s">
        <v>9</v>
      </c>
      <c r="G3025" t="str">
        <f>"10464"</f>
        <v>10464</v>
      </c>
      <c r="H3025" t="str">
        <f>""</f>
        <v/>
      </c>
      <c r="I3025">
        <v>1</v>
      </c>
    </row>
    <row r="3026" spans="1:9">
      <c r="A3026">
        <v>2165051</v>
      </c>
      <c r="B3026" t="s">
        <v>9</v>
      </c>
      <c r="C3026" t="str">
        <f t="shared" si="192"/>
        <v>10505</v>
      </c>
      <c r="D3026" t="str">
        <f>""</f>
        <v/>
      </c>
      <c r="E3026">
        <v>2165020</v>
      </c>
      <c r="F3026" t="s">
        <v>9</v>
      </c>
      <c r="G3026" t="str">
        <f>"10465"</f>
        <v>10465</v>
      </c>
      <c r="H3026" t="str">
        <f>""</f>
        <v/>
      </c>
      <c r="I3026">
        <v>1</v>
      </c>
    </row>
    <row r="3027" spans="1:9">
      <c r="A3027">
        <v>2165051</v>
      </c>
      <c r="B3027" t="s">
        <v>9</v>
      </c>
      <c r="C3027" t="str">
        <f t="shared" si="192"/>
        <v>10505</v>
      </c>
      <c r="D3027" t="str">
        <f>""</f>
        <v/>
      </c>
      <c r="E3027">
        <v>2165021</v>
      </c>
      <c r="F3027" t="s">
        <v>9</v>
      </c>
      <c r="G3027" t="str">
        <f>"10466"</f>
        <v>10466</v>
      </c>
      <c r="H3027" t="str">
        <f>""</f>
        <v/>
      </c>
      <c r="I3027">
        <v>1</v>
      </c>
    </row>
    <row r="3028" spans="1:9">
      <c r="A3028">
        <v>2165051</v>
      </c>
      <c r="B3028" t="s">
        <v>9</v>
      </c>
      <c r="C3028" t="str">
        <f t="shared" si="192"/>
        <v>10505</v>
      </c>
      <c r="D3028" t="str">
        <f>""</f>
        <v/>
      </c>
      <c r="E3028">
        <v>2165022</v>
      </c>
      <c r="F3028" t="s">
        <v>9</v>
      </c>
      <c r="G3028" t="str">
        <f>"10467"</f>
        <v>10467</v>
      </c>
      <c r="H3028" t="str">
        <f>""</f>
        <v/>
      </c>
      <c r="I3028">
        <v>1</v>
      </c>
    </row>
    <row r="3029" spans="1:9">
      <c r="A3029">
        <v>2165080</v>
      </c>
      <c r="B3029" t="s">
        <v>9</v>
      </c>
      <c r="C3029" t="str">
        <f>"10549"</f>
        <v>10549</v>
      </c>
      <c r="D3029" t="str">
        <f>""</f>
        <v/>
      </c>
      <c r="E3029">
        <v>2164736</v>
      </c>
      <c r="F3029" t="s">
        <v>9</v>
      </c>
      <c r="G3029" t="str">
        <f>"10091"</f>
        <v>10091</v>
      </c>
      <c r="H3029" t="str">
        <f>""</f>
        <v/>
      </c>
      <c r="I3029">
        <v>1</v>
      </c>
    </row>
    <row r="3030" spans="1:9">
      <c r="A3030">
        <v>2165080</v>
      </c>
      <c r="B3030" t="s">
        <v>9</v>
      </c>
      <c r="C3030" t="str">
        <f>"10549"</f>
        <v>10549</v>
      </c>
      <c r="D3030" t="str">
        <f>""</f>
        <v/>
      </c>
      <c r="E3030">
        <v>2165204</v>
      </c>
      <c r="F3030" t="s">
        <v>9</v>
      </c>
      <c r="G3030" t="str">
        <f>"10732"</f>
        <v>10732</v>
      </c>
      <c r="H3030" t="str">
        <f>""</f>
        <v/>
      </c>
      <c r="I3030">
        <v>1</v>
      </c>
    </row>
    <row r="3031" spans="1:9">
      <c r="A3031">
        <v>2165105</v>
      </c>
      <c r="B3031" t="s">
        <v>9</v>
      </c>
      <c r="C3031" t="str">
        <f>"10581"</f>
        <v>10581</v>
      </c>
      <c r="D3031" t="str">
        <f>""</f>
        <v/>
      </c>
      <c r="E3031">
        <v>2159820</v>
      </c>
      <c r="F3031" t="s">
        <v>9</v>
      </c>
      <c r="G3031" t="str">
        <f>"01976"</f>
        <v>01976</v>
      </c>
      <c r="H3031" t="str">
        <f>""</f>
        <v/>
      </c>
      <c r="I3031">
        <v>1</v>
      </c>
    </row>
    <row r="3032" spans="1:9">
      <c r="A3032">
        <v>2165105</v>
      </c>
      <c r="B3032" t="s">
        <v>9</v>
      </c>
      <c r="C3032" t="str">
        <f>"10581"</f>
        <v>10581</v>
      </c>
      <c r="D3032" t="str">
        <f>""</f>
        <v/>
      </c>
      <c r="E3032">
        <v>2160978</v>
      </c>
      <c r="F3032" t="s">
        <v>9</v>
      </c>
      <c r="G3032" t="str">
        <f>"03931"</f>
        <v>03931</v>
      </c>
      <c r="H3032" t="str">
        <f>""</f>
        <v/>
      </c>
      <c r="I3032">
        <v>3</v>
      </c>
    </row>
    <row r="3033" spans="1:9">
      <c r="A3033">
        <v>2165105</v>
      </c>
      <c r="B3033" t="s">
        <v>9</v>
      </c>
      <c r="C3033" t="str">
        <f>"10581"</f>
        <v>10581</v>
      </c>
      <c r="D3033" t="str">
        <f>""</f>
        <v/>
      </c>
      <c r="E3033">
        <v>2160981</v>
      </c>
      <c r="F3033" t="s">
        <v>9</v>
      </c>
      <c r="G3033" t="str">
        <f>"03934"</f>
        <v>03934</v>
      </c>
      <c r="H3033" t="str">
        <f>""</f>
        <v/>
      </c>
      <c r="I3033">
        <v>3</v>
      </c>
    </row>
    <row r="3034" spans="1:9">
      <c r="A3034">
        <v>2165105</v>
      </c>
      <c r="B3034" t="s">
        <v>9</v>
      </c>
      <c r="C3034" t="str">
        <f>"10581"</f>
        <v>10581</v>
      </c>
      <c r="D3034" t="str">
        <f>""</f>
        <v/>
      </c>
      <c r="E3034">
        <v>2172875</v>
      </c>
      <c r="F3034" t="s">
        <v>9</v>
      </c>
      <c r="G3034" t="str">
        <f>"22117"</f>
        <v>22117</v>
      </c>
      <c r="H3034" t="str">
        <f>""</f>
        <v/>
      </c>
      <c r="I3034">
        <v>1</v>
      </c>
    </row>
    <row r="3035" spans="1:9">
      <c r="A3035">
        <v>2165112</v>
      </c>
      <c r="B3035" t="s">
        <v>9</v>
      </c>
      <c r="C3035" t="str">
        <f>"10588"</f>
        <v>10588</v>
      </c>
      <c r="D3035" t="str">
        <f>""</f>
        <v/>
      </c>
      <c r="E3035">
        <v>2165296</v>
      </c>
      <c r="F3035" t="s">
        <v>9</v>
      </c>
      <c r="G3035" t="str">
        <f>"10888"</f>
        <v>10888</v>
      </c>
      <c r="H3035" t="str">
        <f>""</f>
        <v/>
      </c>
      <c r="I3035">
        <v>1</v>
      </c>
    </row>
    <row r="3036" spans="1:9">
      <c r="A3036">
        <v>2165112</v>
      </c>
      <c r="B3036" t="s">
        <v>9</v>
      </c>
      <c r="C3036" t="str">
        <f>"10588"</f>
        <v>10588</v>
      </c>
      <c r="D3036" t="str">
        <f>""</f>
        <v/>
      </c>
      <c r="E3036">
        <v>2180964</v>
      </c>
      <c r="F3036" t="s">
        <v>9</v>
      </c>
      <c r="G3036" t="str">
        <f>"32157"</f>
        <v>32157</v>
      </c>
      <c r="H3036" t="str">
        <f>""</f>
        <v/>
      </c>
      <c r="I3036">
        <v>1</v>
      </c>
    </row>
    <row r="3037" spans="1:9">
      <c r="A3037">
        <v>2165113</v>
      </c>
      <c r="B3037" t="s">
        <v>9</v>
      </c>
      <c r="C3037" t="str">
        <f>"10589"</f>
        <v>10589</v>
      </c>
      <c r="D3037" t="str">
        <f>""</f>
        <v/>
      </c>
      <c r="E3037">
        <v>2165295</v>
      </c>
      <c r="F3037" t="s">
        <v>9</v>
      </c>
      <c r="G3037" t="str">
        <f>"10887"</f>
        <v>10887</v>
      </c>
      <c r="H3037" t="str">
        <f>""</f>
        <v/>
      </c>
      <c r="I3037">
        <v>1</v>
      </c>
    </row>
    <row r="3038" spans="1:9">
      <c r="A3038">
        <v>2165113</v>
      </c>
      <c r="B3038" t="s">
        <v>9</v>
      </c>
      <c r="C3038" t="str">
        <f>"10589"</f>
        <v>10589</v>
      </c>
      <c r="D3038" t="str">
        <f>""</f>
        <v/>
      </c>
      <c r="E3038">
        <v>2180964</v>
      </c>
      <c r="F3038" t="s">
        <v>9</v>
      </c>
      <c r="G3038" t="str">
        <f>"32157"</f>
        <v>32157</v>
      </c>
      <c r="H3038" t="str">
        <f>""</f>
        <v/>
      </c>
      <c r="I3038">
        <v>1</v>
      </c>
    </row>
    <row r="3039" spans="1:9">
      <c r="A3039">
        <v>2165130</v>
      </c>
      <c r="B3039" t="s">
        <v>9</v>
      </c>
      <c r="C3039" t="str">
        <f t="shared" ref="C3039:C3053" si="193">"10608"</f>
        <v>10608</v>
      </c>
      <c r="D3039" t="str">
        <f>""</f>
        <v/>
      </c>
      <c r="E3039">
        <v>2159165</v>
      </c>
      <c r="F3039" t="s">
        <v>9</v>
      </c>
      <c r="G3039" t="str">
        <f>"01094"</f>
        <v>01094</v>
      </c>
      <c r="H3039" t="str">
        <f>""</f>
        <v/>
      </c>
      <c r="I3039">
        <v>2</v>
      </c>
    </row>
    <row r="3040" spans="1:9">
      <c r="A3040">
        <v>2165130</v>
      </c>
      <c r="B3040" t="s">
        <v>9</v>
      </c>
      <c r="C3040" t="str">
        <f t="shared" si="193"/>
        <v>10608</v>
      </c>
      <c r="D3040" t="str">
        <f>""</f>
        <v/>
      </c>
      <c r="E3040">
        <v>2159292</v>
      </c>
      <c r="F3040" t="s">
        <v>9</v>
      </c>
      <c r="G3040" t="str">
        <f>"01250"</f>
        <v>01250</v>
      </c>
      <c r="H3040" t="str">
        <f>""</f>
        <v/>
      </c>
      <c r="I3040">
        <v>1</v>
      </c>
    </row>
    <row r="3041" spans="1:9">
      <c r="A3041">
        <v>2165130</v>
      </c>
      <c r="B3041" t="s">
        <v>9</v>
      </c>
      <c r="C3041" t="str">
        <f t="shared" si="193"/>
        <v>10608</v>
      </c>
      <c r="D3041" t="str">
        <f>""</f>
        <v/>
      </c>
      <c r="E3041">
        <v>2159293</v>
      </c>
      <c r="F3041" t="s">
        <v>9</v>
      </c>
      <c r="G3041" t="str">
        <f>"01251"</f>
        <v>01251</v>
      </c>
      <c r="H3041" t="str">
        <f>""</f>
        <v/>
      </c>
      <c r="I3041">
        <v>2</v>
      </c>
    </row>
    <row r="3042" spans="1:9">
      <c r="A3042">
        <v>2165130</v>
      </c>
      <c r="B3042" t="s">
        <v>9</v>
      </c>
      <c r="C3042" t="str">
        <f t="shared" si="193"/>
        <v>10608</v>
      </c>
      <c r="D3042" t="str">
        <f>""</f>
        <v/>
      </c>
      <c r="E3042">
        <v>2159295</v>
      </c>
      <c r="F3042" t="s">
        <v>9</v>
      </c>
      <c r="G3042" t="str">
        <f>"01253"</f>
        <v>01253</v>
      </c>
      <c r="H3042" t="str">
        <f>""</f>
        <v/>
      </c>
      <c r="I3042">
        <v>1</v>
      </c>
    </row>
    <row r="3043" spans="1:9">
      <c r="A3043">
        <v>2165130</v>
      </c>
      <c r="B3043" t="s">
        <v>9</v>
      </c>
      <c r="C3043" t="str">
        <f t="shared" si="193"/>
        <v>10608</v>
      </c>
      <c r="D3043" t="str">
        <f>""</f>
        <v/>
      </c>
      <c r="E3043">
        <v>2161346</v>
      </c>
      <c r="F3043" t="s">
        <v>9</v>
      </c>
      <c r="G3043" t="str">
        <f>"04561"</f>
        <v>04561</v>
      </c>
      <c r="H3043" t="str">
        <f>""</f>
        <v/>
      </c>
      <c r="I3043">
        <v>2</v>
      </c>
    </row>
    <row r="3044" spans="1:9">
      <c r="A3044">
        <v>2165130</v>
      </c>
      <c r="B3044" t="s">
        <v>9</v>
      </c>
      <c r="C3044" t="str">
        <f t="shared" si="193"/>
        <v>10608</v>
      </c>
      <c r="D3044" t="str">
        <f>""</f>
        <v/>
      </c>
      <c r="E3044">
        <v>2163628</v>
      </c>
      <c r="F3044" t="s">
        <v>9</v>
      </c>
      <c r="G3044" t="str">
        <f>"08421"</f>
        <v>08421</v>
      </c>
      <c r="H3044" t="str">
        <f>""</f>
        <v/>
      </c>
      <c r="I3044">
        <v>1</v>
      </c>
    </row>
    <row r="3045" spans="1:9">
      <c r="A3045">
        <v>2165130</v>
      </c>
      <c r="B3045" t="s">
        <v>9</v>
      </c>
      <c r="C3045" t="str">
        <f t="shared" si="193"/>
        <v>10608</v>
      </c>
      <c r="D3045" t="str">
        <f>""</f>
        <v/>
      </c>
      <c r="E3045">
        <v>2163631</v>
      </c>
      <c r="F3045" t="s">
        <v>9</v>
      </c>
      <c r="G3045" t="str">
        <f>"08424"</f>
        <v>08424</v>
      </c>
      <c r="H3045" t="str">
        <f>""</f>
        <v/>
      </c>
      <c r="I3045">
        <v>1</v>
      </c>
    </row>
    <row r="3046" spans="1:9">
      <c r="A3046">
        <v>2165130</v>
      </c>
      <c r="B3046" t="s">
        <v>9</v>
      </c>
      <c r="C3046" t="str">
        <f t="shared" si="193"/>
        <v>10608</v>
      </c>
      <c r="D3046" t="str">
        <f>""</f>
        <v/>
      </c>
      <c r="E3046">
        <v>2165131</v>
      </c>
      <c r="F3046" t="s">
        <v>9</v>
      </c>
      <c r="G3046" t="str">
        <f>"10609"</f>
        <v>10609</v>
      </c>
      <c r="H3046" t="str">
        <f>""</f>
        <v/>
      </c>
      <c r="I3046">
        <v>2</v>
      </c>
    </row>
    <row r="3047" spans="1:9">
      <c r="A3047">
        <v>2165130</v>
      </c>
      <c r="B3047" t="s">
        <v>9</v>
      </c>
      <c r="C3047" t="str">
        <f t="shared" si="193"/>
        <v>10608</v>
      </c>
      <c r="D3047" t="str">
        <f>""</f>
        <v/>
      </c>
      <c r="E3047">
        <v>2165132</v>
      </c>
      <c r="F3047" t="s">
        <v>9</v>
      </c>
      <c r="G3047" t="str">
        <f>"10610"</f>
        <v>10610</v>
      </c>
      <c r="H3047" t="str">
        <f>""</f>
        <v/>
      </c>
      <c r="I3047">
        <v>2</v>
      </c>
    </row>
    <row r="3048" spans="1:9">
      <c r="A3048">
        <v>2165130</v>
      </c>
      <c r="B3048" t="s">
        <v>9</v>
      </c>
      <c r="C3048" t="str">
        <f t="shared" si="193"/>
        <v>10608</v>
      </c>
      <c r="D3048" t="str">
        <f>""</f>
        <v/>
      </c>
      <c r="E3048">
        <v>2167826</v>
      </c>
      <c r="F3048" t="s">
        <v>9</v>
      </c>
      <c r="G3048" t="str">
        <f>"15145"</f>
        <v>15145</v>
      </c>
      <c r="H3048" t="str">
        <f>""</f>
        <v/>
      </c>
      <c r="I3048">
        <v>1</v>
      </c>
    </row>
    <row r="3049" spans="1:9">
      <c r="A3049">
        <v>2165130</v>
      </c>
      <c r="B3049" t="s">
        <v>9</v>
      </c>
      <c r="C3049" t="str">
        <f t="shared" si="193"/>
        <v>10608</v>
      </c>
      <c r="D3049" t="str">
        <f>""</f>
        <v/>
      </c>
      <c r="E3049">
        <v>2167827</v>
      </c>
      <c r="F3049" t="s">
        <v>9</v>
      </c>
      <c r="G3049" t="str">
        <f>"15146"</f>
        <v>15146</v>
      </c>
      <c r="H3049" t="str">
        <f>""</f>
        <v/>
      </c>
      <c r="I3049">
        <v>1</v>
      </c>
    </row>
    <row r="3050" spans="1:9">
      <c r="A3050">
        <v>2165130</v>
      </c>
      <c r="B3050" t="s">
        <v>9</v>
      </c>
      <c r="C3050" t="str">
        <f t="shared" si="193"/>
        <v>10608</v>
      </c>
      <c r="D3050" t="str">
        <f>""</f>
        <v/>
      </c>
      <c r="E3050">
        <v>2167828</v>
      </c>
      <c r="F3050" t="s">
        <v>9</v>
      </c>
      <c r="G3050" t="str">
        <f>"15147"</f>
        <v>15147</v>
      </c>
      <c r="H3050" t="str">
        <f>""</f>
        <v/>
      </c>
      <c r="I3050">
        <v>1</v>
      </c>
    </row>
    <row r="3051" spans="1:9">
      <c r="A3051">
        <v>2165130</v>
      </c>
      <c r="B3051" t="s">
        <v>9</v>
      </c>
      <c r="C3051" t="str">
        <f t="shared" si="193"/>
        <v>10608</v>
      </c>
      <c r="D3051" t="str">
        <f>""</f>
        <v/>
      </c>
      <c r="E3051">
        <v>2167829</v>
      </c>
      <c r="F3051" t="s">
        <v>9</v>
      </c>
      <c r="G3051" t="str">
        <f>"15148"</f>
        <v>15148</v>
      </c>
      <c r="H3051" t="str">
        <f>""</f>
        <v/>
      </c>
      <c r="I3051">
        <v>1</v>
      </c>
    </row>
    <row r="3052" spans="1:9">
      <c r="A3052">
        <v>2165130</v>
      </c>
      <c r="B3052" t="s">
        <v>9</v>
      </c>
      <c r="C3052" t="str">
        <f t="shared" si="193"/>
        <v>10608</v>
      </c>
      <c r="D3052" t="str">
        <f>""</f>
        <v/>
      </c>
      <c r="E3052">
        <v>2167830</v>
      </c>
      <c r="F3052" t="s">
        <v>9</v>
      </c>
      <c r="G3052" t="str">
        <f>"15149"</f>
        <v>15149</v>
      </c>
      <c r="H3052" t="str">
        <f>""</f>
        <v/>
      </c>
      <c r="I3052">
        <v>1</v>
      </c>
    </row>
    <row r="3053" spans="1:9">
      <c r="A3053">
        <v>2165130</v>
      </c>
      <c r="B3053" t="s">
        <v>9</v>
      </c>
      <c r="C3053" t="str">
        <f t="shared" si="193"/>
        <v>10608</v>
      </c>
      <c r="D3053" t="str">
        <f>""</f>
        <v/>
      </c>
      <c r="E3053">
        <v>2167878</v>
      </c>
      <c r="F3053" t="s">
        <v>9</v>
      </c>
      <c r="G3053" t="str">
        <f>"15217"</f>
        <v>15217</v>
      </c>
      <c r="H3053" t="str">
        <f>""</f>
        <v/>
      </c>
      <c r="I3053">
        <v>1</v>
      </c>
    </row>
    <row r="3054" spans="1:9">
      <c r="A3054">
        <v>2165156</v>
      </c>
      <c r="B3054" t="s">
        <v>9</v>
      </c>
      <c r="C3054" t="str">
        <f>"10640"</f>
        <v>10640</v>
      </c>
      <c r="D3054" t="str">
        <f>""</f>
        <v/>
      </c>
      <c r="E3054">
        <v>2159811</v>
      </c>
      <c r="F3054" t="s">
        <v>9</v>
      </c>
      <c r="G3054" t="str">
        <f>"01965"</f>
        <v>01965</v>
      </c>
      <c r="H3054" t="str">
        <f>""</f>
        <v/>
      </c>
      <c r="I3054">
        <v>3</v>
      </c>
    </row>
    <row r="3055" spans="1:9">
      <c r="A3055">
        <v>2165156</v>
      </c>
      <c r="B3055" t="s">
        <v>9</v>
      </c>
      <c r="C3055" t="str">
        <f>"10640"</f>
        <v>10640</v>
      </c>
      <c r="D3055" t="str">
        <f>""</f>
        <v/>
      </c>
      <c r="E3055">
        <v>2162757</v>
      </c>
      <c r="F3055" t="s">
        <v>9</v>
      </c>
      <c r="G3055" t="str">
        <f>"06952"</f>
        <v>06952</v>
      </c>
      <c r="H3055" t="str">
        <f>""</f>
        <v/>
      </c>
      <c r="I3055">
        <v>1</v>
      </c>
    </row>
    <row r="3056" spans="1:9">
      <c r="A3056">
        <v>2165156</v>
      </c>
      <c r="B3056" t="s">
        <v>9</v>
      </c>
      <c r="C3056" t="str">
        <f>"10640"</f>
        <v>10640</v>
      </c>
      <c r="D3056" t="str">
        <f>""</f>
        <v/>
      </c>
      <c r="E3056">
        <v>2165152</v>
      </c>
      <c r="F3056" t="s">
        <v>9</v>
      </c>
      <c r="G3056" t="str">
        <f>"10636"</f>
        <v>10636</v>
      </c>
      <c r="H3056" t="str">
        <f>""</f>
        <v/>
      </c>
      <c r="I3056">
        <v>2</v>
      </c>
    </row>
    <row r="3057" spans="1:9">
      <c r="A3057">
        <v>2165156</v>
      </c>
      <c r="B3057" t="s">
        <v>9</v>
      </c>
      <c r="C3057" t="str">
        <f>"10640"</f>
        <v>10640</v>
      </c>
      <c r="D3057" t="str">
        <f>""</f>
        <v/>
      </c>
      <c r="E3057">
        <v>2165153</v>
      </c>
      <c r="F3057" t="s">
        <v>9</v>
      </c>
      <c r="G3057" t="str">
        <f>"10637"</f>
        <v>10637</v>
      </c>
      <c r="H3057" t="str">
        <f>""</f>
        <v/>
      </c>
      <c r="I3057">
        <v>1</v>
      </c>
    </row>
    <row r="3058" spans="1:9">
      <c r="A3058">
        <v>2165156</v>
      </c>
      <c r="B3058" t="s">
        <v>9</v>
      </c>
      <c r="C3058" t="str">
        <f>"10640"</f>
        <v>10640</v>
      </c>
      <c r="D3058" t="str">
        <f>""</f>
        <v/>
      </c>
      <c r="E3058">
        <v>2165154</v>
      </c>
      <c r="F3058" t="s">
        <v>9</v>
      </c>
      <c r="G3058" t="str">
        <f>"10638"</f>
        <v>10638</v>
      </c>
      <c r="H3058" t="str">
        <f>""</f>
        <v/>
      </c>
      <c r="I3058">
        <v>3</v>
      </c>
    </row>
    <row r="3059" spans="1:9">
      <c r="A3059">
        <v>2165165</v>
      </c>
      <c r="B3059" t="s">
        <v>9</v>
      </c>
      <c r="C3059" t="str">
        <f>"10650"</f>
        <v>10650</v>
      </c>
      <c r="D3059" t="str">
        <f>""</f>
        <v/>
      </c>
      <c r="E3059">
        <v>2160978</v>
      </c>
      <c r="F3059" t="s">
        <v>9</v>
      </c>
      <c r="G3059" t="str">
        <f>"03931"</f>
        <v>03931</v>
      </c>
      <c r="H3059" t="str">
        <f>""</f>
        <v/>
      </c>
      <c r="I3059">
        <v>3</v>
      </c>
    </row>
    <row r="3060" spans="1:9">
      <c r="A3060">
        <v>2165165</v>
      </c>
      <c r="B3060" t="s">
        <v>9</v>
      </c>
      <c r="C3060" t="str">
        <f>"10650"</f>
        <v>10650</v>
      </c>
      <c r="D3060" t="str">
        <f>""</f>
        <v/>
      </c>
      <c r="E3060">
        <v>2164095</v>
      </c>
      <c r="F3060" t="s">
        <v>9</v>
      </c>
      <c r="G3060" t="str">
        <f>"09110"</f>
        <v>09110</v>
      </c>
      <c r="H3060" t="str">
        <f>""</f>
        <v/>
      </c>
      <c r="I3060">
        <v>3</v>
      </c>
    </row>
    <row r="3061" spans="1:9">
      <c r="A3061">
        <v>2165165</v>
      </c>
      <c r="B3061" t="s">
        <v>9</v>
      </c>
      <c r="C3061" t="str">
        <f>"10650"</f>
        <v>10650</v>
      </c>
      <c r="D3061" t="str">
        <f>""</f>
        <v/>
      </c>
      <c r="E3061">
        <v>2165159</v>
      </c>
      <c r="F3061" t="s">
        <v>9</v>
      </c>
      <c r="G3061" t="str">
        <f>"10643"</f>
        <v>10643</v>
      </c>
      <c r="H3061" t="str">
        <f>""</f>
        <v/>
      </c>
      <c r="I3061">
        <v>1</v>
      </c>
    </row>
    <row r="3062" spans="1:9">
      <c r="A3062">
        <v>2165165</v>
      </c>
      <c r="B3062" t="s">
        <v>9</v>
      </c>
      <c r="C3062" t="str">
        <f>"10650"</f>
        <v>10650</v>
      </c>
      <c r="D3062" t="str">
        <f>""</f>
        <v/>
      </c>
      <c r="E3062">
        <v>2172875</v>
      </c>
      <c r="F3062" t="s">
        <v>9</v>
      </c>
      <c r="G3062" t="str">
        <f>"22117"</f>
        <v>22117</v>
      </c>
      <c r="H3062" t="str">
        <f>""</f>
        <v/>
      </c>
      <c r="I3062">
        <v>1</v>
      </c>
    </row>
    <row r="3063" spans="1:9">
      <c r="A3063">
        <v>2165166</v>
      </c>
      <c r="B3063" t="s">
        <v>9</v>
      </c>
      <c r="C3063" t="str">
        <f>"10651"</f>
        <v>10651</v>
      </c>
      <c r="D3063" t="str">
        <f>""</f>
        <v/>
      </c>
      <c r="E3063">
        <v>2160866</v>
      </c>
      <c r="F3063" t="s">
        <v>9</v>
      </c>
      <c r="G3063" t="str">
        <f>"03715"</f>
        <v>03715</v>
      </c>
      <c r="H3063" t="str">
        <f>""</f>
        <v/>
      </c>
      <c r="I3063">
        <v>3</v>
      </c>
    </row>
    <row r="3064" spans="1:9">
      <c r="A3064">
        <v>2165166</v>
      </c>
      <c r="B3064" t="s">
        <v>9</v>
      </c>
      <c r="C3064" t="str">
        <f>"10651"</f>
        <v>10651</v>
      </c>
      <c r="D3064" t="str">
        <f>""</f>
        <v/>
      </c>
      <c r="E3064">
        <v>2160867</v>
      </c>
      <c r="F3064" t="s">
        <v>9</v>
      </c>
      <c r="G3064" t="str">
        <f>"03721"</f>
        <v>03721</v>
      </c>
      <c r="H3064" t="str">
        <f>""</f>
        <v/>
      </c>
      <c r="I3064">
        <v>3</v>
      </c>
    </row>
    <row r="3065" spans="1:9">
      <c r="A3065">
        <v>2165166</v>
      </c>
      <c r="B3065" t="s">
        <v>9</v>
      </c>
      <c r="C3065" t="str">
        <f>"10651"</f>
        <v>10651</v>
      </c>
      <c r="D3065" t="str">
        <f>""</f>
        <v/>
      </c>
      <c r="E3065">
        <v>2165160</v>
      </c>
      <c r="F3065" t="s">
        <v>9</v>
      </c>
      <c r="G3065" t="str">
        <f>"10644"</f>
        <v>10644</v>
      </c>
      <c r="H3065" t="str">
        <f>""</f>
        <v/>
      </c>
      <c r="I3065">
        <v>1</v>
      </c>
    </row>
    <row r="3066" spans="1:9">
      <c r="A3066">
        <v>2165166</v>
      </c>
      <c r="B3066" t="s">
        <v>9</v>
      </c>
      <c r="C3066" t="str">
        <f>"10651"</f>
        <v>10651</v>
      </c>
      <c r="D3066" t="str">
        <f>""</f>
        <v/>
      </c>
      <c r="E3066">
        <v>2172875</v>
      </c>
      <c r="F3066" t="s">
        <v>9</v>
      </c>
      <c r="G3066" t="str">
        <f>"22117"</f>
        <v>22117</v>
      </c>
      <c r="H3066" t="str">
        <f>""</f>
        <v/>
      </c>
      <c r="I3066">
        <v>1</v>
      </c>
    </row>
    <row r="3067" spans="1:9">
      <c r="A3067">
        <v>2165167</v>
      </c>
      <c r="B3067" t="s">
        <v>9</v>
      </c>
      <c r="C3067" t="str">
        <f>"10652"</f>
        <v>10652</v>
      </c>
      <c r="D3067" t="str">
        <f>""</f>
        <v/>
      </c>
      <c r="E3067">
        <v>2160978</v>
      </c>
      <c r="F3067" t="s">
        <v>9</v>
      </c>
      <c r="G3067" t="str">
        <f>"03931"</f>
        <v>03931</v>
      </c>
      <c r="H3067" t="str">
        <f>""</f>
        <v/>
      </c>
      <c r="I3067">
        <v>3</v>
      </c>
    </row>
    <row r="3068" spans="1:9">
      <c r="A3068">
        <v>2165167</v>
      </c>
      <c r="B3068" t="s">
        <v>9</v>
      </c>
      <c r="C3068" t="str">
        <f>"10652"</f>
        <v>10652</v>
      </c>
      <c r="D3068" t="str">
        <f>""</f>
        <v/>
      </c>
      <c r="E3068">
        <v>2160981</v>
      </c>
      <c r="F3068" t="s">
        <v>9</v>
      </c>
      <c r="G3068" t="str">
        <f>"03934"</f>
        <v>03934</v>
      </c>
      <c r="H3068" t="str">
        <f>""</f>
        <v/>
      </c>
      <c r="I3068">
        <v>3</v>
      </c>
    </row>
    <row r="3069" spans="1:9">
      <c r="A3069">
        <v>2165167</v>
      </c>
      <c r="B3069" t="s">
        <v>9</v>
      </c>
      <c r="C3069" t="str">
        <f>"10652"</f>
        <v>10652</v>
      </c>
      <c r="D3069" t="str">
        <f>""</f>
        <v/>
      </c>
      <c r="E3069">
        <v>2165160</v>
      </c>
      <c r="F3069" t="s">
        <v>9</v>
      </c>
      <c r="G3069" t="str">
        <f>"10644"</f>
        <v>10644</v>
      </c>
      <c r="H3069" t="str">
        <f>""</f>
        <v/>
      </c>
      <c r="I3069">
        <v>1</v>
      </c>
    </row>
    <row r="3070" spans="1:9">
      <c r="A3070">
        <v>2165167</v>
      </c>
      <c r="B3070" t="s">
        <v>9</v>
      </c>
      <c r="C3070" t="str">
        <f>"10652"</f>
        <v>10652</v>
      </c>
      <c r="D3070" t="str">
        <f>""</f>
        <v/>
      </c>
      <c r="E3070">
        <v>2172875</v>
      </c>
      <c r="F3070" t="s">
        <v>9</v>
      </c>
      <c r="G3070" t="str">
        <f>"22117"</f>
        <v>22117</v>
      </c>
      <c r="H3070" t="str">
        <f>""</f>
        <v/>
      </c>
      <c r="I3070">
        <v>1</v>
      </c>
    </row>
    <row r="3071" spans="1:9">
      <c r="A3071">
        <v>2165168</v>
      </c>
      <c r="B3071" t="s">
        <v>9</v>
      </c>
      <c r="C3071" t="str">
        <f>"10655"</f>
        <v>10655</v>
      </c>
      <c r="D3071" t="str">
        <f>""</f>
        <v/>
      </c>
      <c r="E3071">
        <v>2160978</v>
      </c>
      <c r="F3071" t="s">
        <v>9</v>
      </c>
      <c r="G3071" t="str">
        <f>"03931"</f>
        <v>03931</v>
      </c>
      <c r="H3071" t="str">
        <f>""</f>
        <v/>
      </c>
      <c r="I3071">
        <v>3</v>
      </c>
    </row>
    <row r="3072" spans="1:9">
      <c r="A3072">
        <v>2165168</v>
      </c>
      <c r="B3072" t="s">
        <v>9</v>
      </c>
      <c r="C3072" t="str">
        <f>"10655"</f>
        <v>10655</v>
      </c>
      <c r="D3072" t="str">
        <f>""</f>
        <v/>
      </c>
      <c r="E3072">
        <v>2160981</v>
      </c>
      <c r="F3072" t="s">
        <v>9</v>
      </c>
      <c r="G3072" t="str">
        <f>"03934"</f>
        <v>03934</v>
      </c>
      <c r="H3072" t="str">
        <f>""</f>
        <v/>
      </c>
      <c r="I3072">
        <v>3</v>
      </c>
    </row>
    <row r="3073" spans="1:9">
      <c r="A3073">
        <v>2165168</v>
      </c>
      <c r="B3073" t="s">
        <v>9</v>
      </c>
      <c r="C3073" t="str">
        <f>"10655"</f>
        <v>10655</v>
      </c>
      <c r="D3073" t="str">
        <f>""</f>
        <v/>
      </c>
      <c r="E3073">
        <v>2165161</v>
      </c>
      <c r="F3073" t="s">
        <v>9</v>
      </c>
      <c r="G3073" t="str">
        <f>"10646"</f>
        <v>10646</v>
      </c>
      <c r="H3073" t="str">
        <f>""</f>
        <v/>
      </c>
      <c r="I3073">
        <v>1</v>
      </c>
    </row>
    <row r="3074" spans="1:9">
      <c r="A3074">
        <v>2165168</v>
      </c>
      <c r="B3074" t="s">
        <v>9</v>
      </c>
      <c r="C3074" t="str">
        <f>"10655"</f>
        <v>10655</v>
      </c>
      <c r="D3074" t="str">
        <f>""</f>
        <v/>
      </c>
      <c r="E3074">
        <v>2172875</v>
      </c>
      <c r="F3074" t="s">
        <v>9</v>
      </c>
      <c r="G3074" t="str">
        <f>"22117"</f>
        <v>22117</v>
      </c>
      <c r="H3074" t="str">
        <f>""</f>
        <v/>
      </c>
      <c r="I3074">
        <v>1</v>
      </c>
    </row>
    <row r="3075" spans="1:9">
      <c r="A3075">
        <v>2165169</v>
      </c>
      <c r="B3075" t="s">
        <v>9</v>
      </c>
      <c r="C3075" t="str">
        <f>"10656"</f>
        <v>10656</v>
      </c>
      <c r="D3075" t="str">
        <f>""</f>
        <v/>
      </c>
      <c r="E3075">
        <v>2160978</v>
      </c>
      <c r="F3075" t="s">
        <v>9</v>
      </c>
      <c r="G3075" t="str">
        <f>"03931"</f>
        <v>03931</v>
      </c>
      <c r="H3075" t="str">
        <f>""</f>
        <v/>
      </c>
      <c r="I3075">
        <v>3</v>
      </c>
    </row>
    <row r="3076" spans="1:9">
      <c r="A3076">
        <v>2165169</v>
      </c>
      <c r="B3076" t="s">
        <v>9</v>
      </c>
      <c r="C3076" t="str">
        <f>"10656"</f>
        <v>10656</v>
      </c>
      <c r="D3076" t="str">
        <f>""</f>
        <v/>
      </c>
      <c r="E3076">
        <v>2164095</v>
      </c>
      <c r="F3076" t="s">
        <v>9</v>
      </c>
      <c r="G3076" t="str">
        <f>"09110"</f>
        <v>09110</v>
      </c>
      <c r="H3076" t="str">
        <f>""</f>
        <v/>
      </c>
      <c r="I3076">
        <v>3</v>
      </c>
    </row>
    <row r="3077" spans="1:9">
      <c r="A3077">
        <v>2165169</v>
      </c>
      <c r="B3077" t="s">
        <v>9</v>
      </c>
      <c r="C3077" t="str">
        <f>"10656"</f>
        <v>10656</v>
      </c>
      <c r="D3077" t="str">
        <f>""</f>
        <v/>
      </c>
      <c r="E3077">
        <v>2165161</v>
      </c>
      <c r="F3077" t="s">
        <v>9</v>
      </c>
      <c r="G3077" t="str">
        <f>"10646"</f>
        <v>10646</v>
      </c>
      <c r="H3077" t="str">
        <f>""</f>
        <v/>
      </c>
      <c r="I3077">
        <v>1</v>
      </c>
    </row>
    <row r="3078" spans="1:9">
      <c r="A3078">
        <v>2165169</v>
      </c>
      <c r="B3078" t="s">
        <v>9</v>
      </c>
      <c r="C3078" t="str">
        <f>"10656"</f>
        <v>10656</v>
      </c>
      <c r="D3078" t="str">
        <f>""</f>
        <v/>
      </c>
      <c r="E3078">
        <v>2172875</v>
      </c>
      <c r="F3078" t="s">
        <v>9</v>
      </c>
      <c r="G3078" t="str">
        <f>"22117"</f>
        <v>22117</v>
      </c>
      <c r="H3078" t="str">
        <f>""</f>
        <v/>
      </c>
      <c r="I3078">
        <v>1</v>
      </c>
    </row>
    <row r="3079" spans="1:9">
      <c r="A3079">
        <v>2165203</v>
      </c>
      <c r="B3079" t="s">
        <v>9</v>
      </c>
      <c r="C3079" t="str">
        <f>"10731"</f>
        <v>10731</v>
      </c>
      <c r="D3079" t="str">
        <f>""</f>
        <v/>
      </c>
      <c r="E3079">
        <v>2180012</v>
      </c>
      <c r="F3079" t="s">
        <v>9</v>
      </c>
      <c r="G3079" t="str">
        <f>"31043"</f>
        <v>31043</v>
      </c>
      <c r="H3079" t="str">
        <f>""</f>
        <v/>
      </c>
      <c r="I3079">
        <v>2</v>
      </c>
    </row>
    <row r="3080" spans="1:9">
      <c r="A3080">
        <v>2165203</v>
      </c>
      <c r="B3080" t="s">
        <v>9</v>
      </c>
      <c r="C3080" t="str">
        <f>"10731"</f>
        <v>10731</v>
      </c>
      <c r="D3080" t="str">
        <f>""</f>
        <v/>
      </c>
      <c r="E3080">
        <v>2180394</v>
      </c>
      <c r="F3080" t="s">
        <v>9</v>
      </c>
      <c r="G3080" t="str">
        <f>"31463"</f>
        <v>31463</v>
      </c>
      <c r="H3080" t="str">
        <f>""</f>
        <v/>
      </c>
      <c r="I3080">
        <v>1</v>
      </c>
    </row>
    <row r="3081" spans="1:9">
      <c r="A3081">
        <v>2165229</v>
      </c>
      <c r="B3081" t="s">
        <v>9</v>
      </c>
      <c r="C3081" t="str">
        <f>"10780"</f>
        <v>10780</v>
      </c>
      <c r="D3081" t="str">
        <f>""</f>
        <v/>
      </c>
      <c r="E3081">
        <v>2159720</v>
      </c>
      <c r="F3081" t="s">
        <v>9</v>
      </c>
      <c r="G3081" t="str">
        <f>"01820"</f>
        <v>01820</v>
      </c>
      <c r="H3081" t="str">
        <f>""</f>
        <v/>
      </c>
      <c r="I3081">
        <v>2</v>
      </c>
    </row>
    <row r="3082" spans="1:9">
      <c r="A3082">
        <v>2165229</v>
      </c>
      <c r="B3082" t="s">
        <v>9</v>
      </c>
      <c r="C3082" t="str">
        <f>"10780"</f>
        <v>10780</v>
      </c>
      <c r="D3082" t="str">
        <f>""</f>
        <v/>
      </c>
      <c r="E3082">
        <v>2162333</v>
      </c>
      <c r="F3082" t="s">
        <v>9</v>
      </c>
      <c r="G3082" t="str">
        <f>"06237"</f>
        <v>06237</v>
      </c>
      <c r="H3082" t="str">
        <f>""</f>
        <v/>
      </c>
      <c r="I3082">
        <v>4</v>
      </c>
    </row>
    <row r="3083" spans="1:9">
      <c r="A3083">
        <v>2165232</v>
      </c>
      <c r="B3083" t="s">
        <v>9</v>
      </c>
      <c r="C3083" t="str">
        <f t="shared" ref="C3083:C3088" si="194">"10783"</f>
        <v>10783</v>
      </c>
      <c r="D3083" t="str">
        <f>""</f>
        <v/>
      </c>
      <c r="E3083">
        <v>2159720</v>
      </c>
      <c r="F3083" t="s">
        <v>9</v>
      </c>
      <c r="G3083" t="str">
        <f>"01820"</f>
        <v>01820</v>
      </c>
      <c r="H3083" t="str">
        <f>""</f>
        <v/>
      </c>
      <c r="I3083">
        <v>2</v>
      </c>
    </row>
    <row r="3084" spans="1:9">
      <c r="A3084">
        <v>2165232</v>
      </c>
      <c r="B3084" t="s">
        <v>9</v>
      </c>
      <c r="C3084" t="str">
        <f t="shared" si="194"/>
        <v>10783</v>
      </c>
      <c r="D3084" t="str">
        <f>""</f>
        <v/>
      </c>
      <c r="E3084">
        <v>2164160</v>
      </c>
      <c r="F3084" t="s">
        <v>9</v>
      </c>
      <c r="G3084" t="str">
        <f>"09219"</f>
        <v>09219</v>
      </c>
      <c r="H3084" t="str">
        <f>""</f>
        <v/>
      </c>
      <c r="I3084">
        <v>2</v>
      </c>
    </row>
    <row r="3085" spans="1:9">
      <c r="A3085">
        <v>2165232</v>
      </c>
      <c r="B3085" t="s">
        <v>9</v>
      </c>
      <c r="C3085" t="str">
        <f t="shared" si="194"/>
        <v>10783</v>
      </c>
      <c r="D3085" t="str">
        <f>""</f>
        <v/>
      </c>
      <c r="E3085">
        <v>2164328</v>
      </c>
      <c r="F3085" t="s">
        <v>9</v>
      </c>
      <c r="G3085" t="str">
        <f>"09459"</f>
        <v>09459</v>
      </c>
      <c r="H3085" t="str">
        <f>""</f>
        <v/>
      </c>
      <c r="I3085">
        <v>2</v>
      </c>
    </row>
    <row r="3086" spans="1:9">
      <c r="A3086">
        <v>2165232</v>
      </c>
      <c r="B3086" t="s">
        <v>9</v>
      </c>
      <c r="C3086" t="str">
        <f t="shared" si="194"/>
        <v>10783</v>
      </c>
      <c r="D3086" t="str">
        <f>""</f>
        <v/>
      </c>
      <c r="E3086">
        <v>2164329</v>
      </c>
      <c r="F3086" t="s">
        <v>9</v>
      </c>
      <c r="G3086" t="str">
        <f>"09460"</f>
        <v>09460</v>
      </c>
      <c r="H3086" t="str">
        <f>""</f>
        <v/>
      </c>
      <c r="I3086">
        <v>2</v>
      </c>
    </row>
    <row r="3087" spans="1:9">
      <c r="A3087">
        <v>2165232</v>
      </c>
      <c r="B3087" t="s">
        <v>9</v>
      </c>
      <c r="C3087" t="str">
        <f t="shared" si="194"/>
        <v>10783</v>
      </c>
      <c r="D3087" t="str">
        <f>""</f>
        <v/>
      </c>
      <c r="E3087">
        <v>2164330</v>
      </c>
      <c r="F3087" t="s">
        <v>9</v>
      </c>
      <c r="G3087" t="str">
        <f>"09461"</f>
        <v>09461</v>
      </c>
      <c r="H3087" t="str">
        <f>""</f>
        <v/>
      </c>
      <c r="I3087">
        <v>2</v>
      </c>
    </row>
    <row r="3088" spans="1:9">
      <c r="A3088">
        <v>2165232</v>
      </c>
      <c r="B3088" t="s">
        <v>9</v>
      </c>
      <c r="C3088" t="str">
        <f t="shared" si="194"/>
        <v>10783</v>
      </c>
      <c r="D3088" t="str">
        <f>""</f>
        <v/>
      </c>
      <c r="E3088">
        <v>2168554</v>
      </c>
      <c r="F3088" t="s">
        <v>9</v>
      </c>
      <c r="G3088" t="str">
        <f>"16288"</f>
        <v>16288</v>
      </c>
      <c r="H3088" t="str">
        <f>""</f>
        <v/>
      </c>
      <c r="I3088">
        <v>4</v>
      </c>
    </row>
    <row r="3089" spans="1:9">
      <c r="A3089">
        <v>2165260</v>
      </c>
      <c r="B3089" t="s">
        <v>9</v>
      </c>
      <c r="C3089" t="str">
        <f>"10824"</f>
        <v>10824</v>
      </c>
      <c r="D3089" t="str">
        <f>""</f>
        <v/>
      </c>
      <c r="E3089">
        <v>2164734</v>
      </c>
      <c r="F3089" t="s">
        <v>9</v>
      </c>
      <c r="G3089" t="str">
        <f>"10089"</f>
        <v>10089</v>
      </c>
      <c r="H3089" t="str">
        <f>""</f>
        <v/>
      </c>
      <c r="I3089">
        <v>1</v>
      </c>
    </row>
    <row r="3090" spans="1:9">
      <c r="A3090">
        <v>2165260</v>
      </c>
      <c r="B3090" t="s">
        <v>9</v>
      </c>
      <c r="C3090" t="str">
        <f>"10824"</f>
        <v>10824</v>
      </c>
      <c r="D3090" t="str">
        <f>""</f>
        <v/>
      </c>
      <c r="E3090">
        <v>2165259</v>
      </c>
      <c r="F3090" t="s">
        <v>9</v>
      </c>
      <c r="G3090" t="str">
        <f>"10823"</f>
        <v>10823</v>
      </c>
      <c r="H3090" t="str">
        <f>""</f>
        <v/>
      </c>
      <c r="I3090">
        <v>1</v>
      </c>
    </row>
    <row r="3091" spans="1:9">
      <c r="A3091">
        <v>2165276</v>
      </c>
      <c r="B3091" t="s">
        <v>9</v>
      </c>
      <c r="C3091" t="str">
        <f>"10862"</f>
        <v>10862</v>
      </c>
      <c r="D3091" t="str">
        <f>""</f>
        <v/>
      </c>
      <c r="E3091">
        <v>2164736</v>
      </c>
      <c r="F3091" t="s">
        <v>9</v>
      </c>
      <c r="G3091" t="str">
        <f>"10091"</f>
        <v>10091</v>
      </c>
      <c r="H3091" t="str">
        <f>""</f>
        <v/>
      </c>
      <c r="I3091">
        <v>1</v>
      </c>
    </row>
    <row r="3092" spans="1:9">
      <c r="A3092">
        <v>2165276</v>
      </c>
      <c r="B3092" t="s">
        <v>9</v>
      </c>
      <c r="C3092" t="str">
        <f>"10862"</f>
        <v>10862</v>
      </c>
      <c r="D3092" t="str">
        <f>""</f>
        <v/>
      </c>
      <c r="E3092">
        <v>2165275</v>
      </c>
      <c r="F3092" t="s">
        <v>9</v>
      </c>
      <c r="G3092" t="str">
        <f>"10861"</f>
        <v>10861</v>
      </c>
      <c r="H3092" t="str">
        <f>""</f>
        <v/>
      </c>
      <c r="I3092">
        <v>1</v>
      </c>
    </row>
    <row r="3093" spans="1:9">
      <c r="A3093">
        <v>2165277</v>
      </c>
      <c r="B3093" t="s">
        <v>9</v>
      </c>
      <c r="C3093" t="str">
        <f>"10863"</f>
        <v>10863</v>
      </c>
      <c r="D3093" t="str">
        <f>""</f>
        <v/>
      </c>
      <c r="E3093">
        <v>2160084</v>
      </c>
      <c r="F3093" t="s">
        <v>9</v>
      </c>
      <c r="G3093" t="str">
        <f>"02350"</f>
        <v>02350</v>
      </c>
      <c r="H3093" t="str">
        <f>""</f>
        <v/>
      </c>
      <c r="I3093">
        <v>1</v>
      </c>
    </row>
    <row r="3094" spans="1:9">
      <c r="A3094">
        <v>2165277</v>
      </c>
      <c r="B3094" t="s">
        <v>9</v>
      </c>
      <c r="C3094" t="str">
        <f>"10863"</f>
        <v>10863</v>
      </c>
      <c r="D3094" t="str">
        <f>""</f>
        <v/>
      </c>
      <c r="E3094">
        <v>2161827</v>
      </c>
      <c r="F3094" t="s">
        <v>9</v>
      </c>
      <c r="G3094" t="str">
        <f>"05359"</f>
        <v>05359</v>
      </c>
      <c r="H3094" t="str">
        <f>""</f>
        <v/>
      </c>
      <c r="I3094">
        <v>1</v>
      </c>
    </row>
    <row r="3095" spans="1:9">
      <c r="A3095">
        <v>2165277</v>
      </c>
      <c r="B3095" t="s">
        <v>9</v>
      </c>
      <c r="C3095" t="str">
        <f>"10863"</f>
        <v>10863</v>
      </c>
      <c r="D3095" t="str">
        <f>""</f>
        <v/>
      </c>
      <c r="E3095">
        <v>2164546</v>
      </c>
      <c r="F3095" t="s">
        <v>9</v>
      </c>
      <c r="G3095" t="str">
        <f>"09818"</f>
        <v>09818</v>
      </c>
      <c r="H3095" t="str">
        <f>""</f>
        <v/>
      </c>
      <c r="I3095">
        <v>1</v>
      </c>
    </row>
    <row r="3096" spans="1:9">
      <c r="A3096">
        <v>2165277</v>
      </c>
      <c r="B3096" t="s">
        <v>9</v>
      </c>
      <c r="C3096" t="str">
        <f>"10863"</f>
        <v>10863</v>
      </c>
      <c r="D3096" t="str">
        <f>""</f>
        <v/>
      </c>
      <c r="E3096">
        <v>2164736</v>
      </c>
      <c r="F3096" t="s">
        <v>9</v>
      </c>
      <c r="G3096" t="str">
        <f>"10091"</f>
        <v>10091</v>
      </c>
      <c r="H3096" t="str">
        <f>""</f>
        <v/>
      </c>
      <c r="I3096">
        <v>1</v>
      </c>
    </row>
    <row r="3097" spans="1:9">
      <c r="A3097">
        <v>2165283</v>
      </c>
      <c r="B3097" t="s">
        <v>9</v>
      </c>
      <c r="C3097" t="str">
        <f>"10875"</f>
        <v>10875</v>
      </c>
      <c r="D3097" t="str">
        <f>""</f>
        <v/>
      </c>
      <c r="E3097">
        <v>2165281</v>
      </c>
      <c r="F3097" t="s">
        <v>9</v>
      </c>
      <c r="G3097" t="str">
        <f>"10873"</f>
        <v>10873</v>
      </c>
      <c r="H3097" t="str">
        <f>""</f>
        <v/>
      </c>
      <c r="I3097">
        <v>1</v>
      </c>
    </row>
    <row r="3098" spans="1:9">
      <c r="A3098">
        <v>2165283</v>
      </c>
      <c r="B3098" t="s">
        <v>9</v>
      </c>
      <c r="C3098" t="str">
        <f>"10875"</f>
        <v>10875</v>
      </c>
      <c r="D3098" t="str">
        <f>""</f>
        <v/>
      </c>
      <c r="E3098">
        <v>2165282</v>
      </c>
      <c r="F3098" t="s">
        <v>9</v>
      </c>
      <c r="G3098" t="str">
        <f>"10874"</f>
        <v>10874</v>
      </c>
      <c r="H3098" t="str">
        <f>""</f>
        <v/>
      </c>
      <c r="I3098">
        <v>1</v>
      </c>
    </row>
    <row r="3099" spans="1:9">
      <c r="A3099">
        <v>2165283</v>
      </c>
      <c r="B3099" t="s">
        <v>9</v>
      </c>
      <c r="C3099" t="str">
        <f>"10875"</f>
        <v>10875</v>
      </c>
      <c r="D3099" t="str">
        <f>""</f>
        <v/>
      </c>
      <c r="E3099">
        <v>2165300</v>
      </c>
      <c r="F3099" t="s">
        <v>9</v>
      </c>
      <c r="G3099" t="str">
        <f>"10893"</f>
        <v>10893</v>
      </c>
      <c r="H3099" t="str">
        <f>""</f>
        <v/>
      </c>
      <c r="I3099">
        <v>1</v>
      </c>
    </row>
    <row r="3100" spans="1:9">
      <c r="A3100">
        <v>2165289</v>
      </c>
      <c r="B3100" t="s">
        <v>9</v>
      </c>
      <c r="C3100" t="str">
        <f>"10881"</f>
        <v>10881</v>
      </c>
      <c r="D3100" t="str">
        <f>""</f>
        <v/>
      </c>
      <c r="E3100">
        <v>2165110</v>
      </c>
      <c r="F3100" t="s">
        <v>9</v>
      </c>
      <c r="G3100" t="str">
        <f>"10586"</f>
        <v>10586</v>
      </c>
      <c r="H3100" t="str">
        <f>""</f>
        <v/>
      </c>
      <c r="I3100">
        <v>1</v>
      </c>
    </row>
    <row r="3101" spans="1:9">
      <c r="A3101">
        <v>2165289</v>
      </c>
      <c r="B3101" t="s">
        <v>9</v>
      </c>
      <c r="C3101" t="str">
        <f>"10881"</f>
        <v>10881</v>
      </c>
      <c r="D3101" t="str">
        <f>""</f>
        <v/>
      </c>
      <c r="E3101">
        <v>2183140</v>
      </c>
      <c r="F3101" t="s">
        <v>9</v>
      </c>
      <c r="G3101" t="str">
        <f>"34812"</f>
        <v>34812</v>
      </c>
      <c r="H3101" t="str">
        <f>""</f>
        <v/>
      </c>
      <c r="I3101">
        <v>1</v>
      </c>
    </row>
    <row r="3102" spans="1:9">
      <c r="A3102">
        <v>2165290</v>
      </c>
      <c r="B3102" t="s">
        <v>9</v>
      </c>
      <c r="C3102" t="str">
        <f>"10882"</f>
        <v>10882</v>
      </c>
      <c r="D3102" t="str">
        <f>""</f>
        <v/>
      </c>
      <c r="E3102">
        <v>2165111</v>
      </c>
      <c r="F3102" t="s">
        <v>9</v>
      </c>
      <c r="G3102" t="str">
        <f>"10587"</f>
        <v>10587</v>
      </c>
      <c r="H3102" t="str">
        <f>""</f>
        <v/>
      </c>
      <c r="I3102">
        <v>1</v>
      </c>
    </row>
    <row r="3103" spans="1:9">
      <c r="A3103">
        <v>2165290</v>
      </c>
      <c r="B3103" t="s">
        <v>9</v>
      </c>
      <c r="C3103" t="str">
        <f>"10882"</f>
        <v>10882</v>
      </c>
      <c r="D3103" t="str">
        <f>""</f>
        <v/>
      </c>
      <c r="E3103">
        <v>2183140</v>
      </c>
      <c r="F3103" t="s">
        <v>9</v>
      </c>
      <c r="G3103" t="str">
        <f>"34812"</f>
        <v>34812</v>
      </c>
      <c r="H3103" t="str">
        <f>""</f>
        <v/>
      </c>
      <c r="I3103">
        <v>1</v>
      </c>
    </row>
    <row r="3104" spans="1:9">
      <c r="A3104">
        <v>2165291</v>
      </c>
      <c r="B3104" t="s">
        <v>9</v>
      </c>
      <c r="C3104" t="str">
        <f>"10883"</f>
        <v>10883</v>
      </c>
      <c r="D3104" t="str">
        <f>""</f>
        <v/>
      </c>
      <c r="E3104">
        <v>2165108</v>
      </c>
      <c r="F3104" t="s">
        <v>9</v>
      </c>
      <c r="G3104" t="str">
        <f>"10584"</f>
        <v>10584</v>
      </c>
      <c r="H3104" t="str">
        <f>""</f>
        <v/>
      </c>
      <c r="I3104">
        <v>1</v>
      </c>
    </row>
    <row r="3105" spans="1:9">
      <c r="A3105">
        <v>2165291</v>
      </c>
      <c r="B3105" t="s">
        <v>9</v>
      </c>
      <c r="C3105" t="str">
        <f>"10883"</f>
        <v>10883</v>
      </c>
      <c r="D3105" t="str">
        <f>""</f>
        <v/>
      </c>
      <c r="E3105">
        <v>2183140</v>
      </c>
      <c r="F3105" t="s">
        <v>9</v>
      </c>
      <c r="G3105" t="str">
        <f>"34812"</f>
        <v>34812</v>
      </c>
      <c r="H3105" t="str">
        <f>""</f>
        <v/>
      </c>
      <c r="I3105">
        <v>1</v>
      </c>
    </row>
    <row r="3106" spans="1:9">
      <c r="A3106">
        <v>2165292</v>
      </c>
      <c r="B3106" t="s">
        <v>9</v>
      </c>
      <c r="C3106" t="str">
        <f>"10884"</f>
        <v>10884</v>
      </c>
      <c r="D3106" t="str">
        <f>""</f>
        <v/>
      </c>
      <c r="E3106">
        <v>2165109</v>
      </c>
      <c r="F3106" t="s">
        <v>9</v>
      </c>
      <c r="G3106" t="str">
        <f>"10585"</f>
        <v>10585</v>
      </c>
      <c r="H3106" t="str">
        <f>""</f>
        <v/>
      </c>
      <c r="I3106">
        <v>1</v>
      </c>
    </row>
    <row r="3107" spans="1:9">
      <c r="A3107">
        <v>2165292</v>
      </c>
      <c r="B3107" t="s">
        <v>9</v>
      </c>
      <c r="C3107" t="str">
        <f>"10884"</f>
        <v>10884</v>
      </c>
      <c r="D3107" t="str">
        <f>""</f>
        <v/>
      </c>
      <c r="E3107">
        <v>2183140</v>
      </c>
      <c r="F3107" t="s">
        <v>9</v>
      </c>
      <c r="G3107" t="str">
        <f>"34812"</f>
        <v>34812</v>
      </c>
      <c r="H3107" t="str">
        <f>""</f>
        <v/>
      </c>
      <c r="I3107">
        <v>1</v>
      </c>
    </row>
    <row r="3108" spans="1:9">
      <c r="A3108">
        <v>2165293</v>
      </c>
      <c r="B3108" t="s">
        <v>9</v>
      </c>
      <c r="C3108" t="str">
        <f>"10885"</f>
        <v>10885</v>
      </c>
      <c r="D3108" t="str">
        <f>""</f>
        <v/>
      </c>
      <c r="E3108">
        <v>2165107</v>
      </c>
      <c r="F3108" t="s">
        <v>9</v>
      </c>
      <c r="G3108" t="str">
        <f>"10583"</f>
        <v>10583</v>
      </c>
      <c r="H3108" t="str">
        <f>""</f>
        <v/>
      </c>
      <c r="I3108">
        <v>1</v>
      </c>
    </row>
    <row r="3109" spans="1:9">
      <c r="A3109">
        <v>2165293</v>
      </c>
      <c r="B3109" t="s">
        <v>9</v>
      </c>
      <c r="C3109" t="str">
        <f>"10885"</f>
        <v>10885</v>
      </c>
      <c r="D3109" t="str">
        <f>""</f>
        <v/>
      </c>
      <c r="E3109">
        <v>2183140</v>
      </c>
      <c r="F3109" t="s">
        <v>9</v>
      </c>
      <c r="G3109" t="str">
        <f>"34812"</f>
        <v>34812</v>
      </c>
      <c r="H3109" t="str">
        <f>""</f>
        <v/>
      </c>
      <c r="I3109">
        <v>1</v>
      </c>
    </row>
    <row r="3110" spans="1:9">
      <c r="A3110">
        <v>2165294</v>
      </c>
      <c r="B3110" t="s">
        <v>9</v>
      </c>
      <c r="C3110" t="str">
        <f>"10886"</f>
        <v>10886</v>
      </c>
      <c r="D3110" t="str">
        <f>""</f>
        <v/>
      </c>
      <c r="E3110">
        <v>2165106</v>
      </c>
      <c r="F3110" t="s">
        <v>9</v>
      </c>
      <c r="G3110" t="str">
        <f>"10582"</f>
        <v>10582</v>
      </c>
      <c r="H3110" t="str">
        <f>""</f>
        <v/>
      </c>
      <c r="I3110">
        <v>1</v>
      </c>
    </row>
    <row r="3111" spans="1:9">
      <c r="A3111">
        <v>2165294</v>
      </c>
      <c r="B3111" t="s">
        <v>9</v>
      </c>
      <c r="C3111" t="str">
        <f>"10886"</f>
        <v>10886</v>
      </c>
      <c r="D3111" t="str">
        <f>""</f>
        <v/>
      </c>
      <c r="E3111">
        <v>2183139</v>
      </c>
      <c r="F3111" t="s">
        <v>9</v>
      </c>
      <c r="G3111" t="str">
        <f>"34811"</f>
        <v>34811</v>
      </c>
      <c r="H3111" t="str">
        <f>""</f>
        <v/>
      </c>
      <c r="I3111">
        <v>1</v>
      </c>
    </row>
    <row r="3112" spans="1:9">
      <c r="A3112">
        <v>2165305</v>
      </c>
      <c r="B3112" t="s">
        <v>9</v>
      </c>
      <c r="C3112" t="str">
        <f>"10898"</f>
        <v>10898</v>
      </c>
      <c r="D3112" t="str">
        <f>""</f>
        <v/>
      </c>
      <c r="E3112">
        <v>2161575</v>
      </c>
      <c r="F3112" t="s">
        <v>9</v>
      </c>
      <c r="G3112" t="str">
        <f>"04971"</f>
        <v>04971</v>
      </c>
      <c r="H3112" t="str">
        <f>""</f>
        <v/>
      </c>
      <c r="I3112">
        <v>2</v>
      </c>
    </row>
    <row r="3113" spans="1:9">
      <c r="A3113">
        <v>2165305</v>
      </c>
      <c r="B3113" t="s">
        <v>9</v>
      </c>
      <c r="C3113" t="str">
        <f>"10898"</f>
        <v>10898</v>
      </c>
      <c r="D3113" t="str">
        <f>""</f>
        <v/>
      </c>
      <c r="E3113">
        <v>2161576</v>
      </c>
      <c r="F3113" t="s">
        <v>9</v>
      </c>
      <c r="G3113" t="str">
        <f>"04972"</f>
        <v>04972</v>
      </c>
      <c r="H3113" t="str">
        <f>""</f>
        <v/>
      </c>
      <c r="I3113">
        <v>2</v>
      </c>
    </row>
    <row r="3114" spans="1:9">
      <c r="A3114">
        <v>2165305</v>
      </c>
      <c r="B3114" t="s">
        <v>9</v>
      </c>
      <c r="C3114" t="str">
        <f>"10898"</f>
        <v>10898</v>
      </c>
      <c r="D3114" t="str">
        <f>""</f>
        <v/>
      </c>
      <c r="E3114">
        <v>2161599</v>
      </c>
      <c r="F3114" t="s">
        <v>9</v>
      </c>
      <c r="G3114" t="str">
        <f>"05003"</f>
        <v>05003</v>
      </c>
      <c r="H3114" t="str">
        <f>""</f>
        <v/>
      </c>
      <c r="I3114">
        <v>2</v>
      </c>
    </row>
    <row r="3115" spans="1:9">
      <c r="A3115">
        <v>2165305</v>
      </c>
      <c r="B3115" t="s">
        <v>9</v>
      </c>
      <c r="C3115" t="str">
        <f>"10898"</f>
        <v>10898</v>
      </c>
      <c r="D3115" t="str">
        <f>""</f>
        <v/>
      </c>
      <c r="E3115">
        <v>2164857</v>
      </c>
      <c r="F3115" t="s">
        <v>9</v>
      </c>
      <c r="G3115" t="str">
        <f>"10247"</f>
        <v>10247</v>
      </c>
      <c r="H3115" t="str">
        <f>""</f>
        <v/>
      </c>
      <c r="I3115">
        <v>4</v>
      </c>
    </row>
    <row r="3116" spans="1:9">
      <c r="A3116">
        <v>2165305</v>
      </c>
      <c r="B3116" t="s">
        <v>9</v>
      </c>
      <c r="C3116" t="str">
        <f>"10898"</f>
        <v>10898</v>
      </c>
      <c r="D3116" t="str">
        <f>""</f>
        <v/>
      </c>
      <c r="E3116">
        <v>2170343</v>
      </c>
      <c r="F3116" t="s">
        <v>9</v>
      </c>
      <c r="G3116" t="str">
        <f>"18690"</f>
        <v>18690</v>
      </c>
      <c r="H3116" t="str">
        <f>""</f>
        <v/>
      </c>
      <c r="I3116">
        <v>4</v>
      </c>
    </row>
    <row r="3117" spans="1:9">
      <c r="A3117">
        <v>2165326</v>
      </c>
      <c r="B3117" t="s">
        <v>9</v>
      </c>
      <c r="C3117" t="str">
        <f>"10934"</f>
        <v>10934</v>
      </c>
      <c r="D3117" t="str">
        <f>""</f>
        <v/>
      </c>
      <c r="E3117">
        <v>2164132</v>
      </c>
      <c r="F3117" t="s">
        <v>9</v>
      </c>
      <c r="G3117" t="str">
        <f>"09165"</f>
        <v>09165</v>
      </c>
      <c r="H3117" t="str">
        <f>""</f>
        <v/>
      </c>
      <c r="I3117">
        <v>1</v>
      </c>
    </row>
    <row r="3118" spans="1:9">
      <c r="A3118">
        <v>2165326</v>
      </c>
      <c r="B3118" t="s">
        <v>9</v>
      </c>
      <c r="C3118" t="str">
        <f>"10934"</f>
        <v>10934</v>
      </c>
      <c r="D3118" t="str">
        <f>""</f>
        <v/>
      </c>
      <c r="E3118">
        <v>2164133</v>
      </c>
      <c r="F3118" t="s">
        <v>9</v>
      </c>
      <c r="G3118" t="str">
        <f>"09166"</f>
        <v>09166</v>
      </c>
      <c r="H3118" t="str">
        <f>""</f>
        <v/>
      </c>
      <c r="I3118">
        <v>1</v>
      </c>
    </row>
    <row r="3119" spans="1:9">
      <c r="A3119">
        <v>2165326</v>
      </c>
      <c r="B3119" t="s">
        <v>9</v>
      </c>
      <c r="C3119" t="str">
        <f>"10934"</f>
        <v>10934</v>
      </c>
      <c r="D3119" t="str">
        <f>""</f>
        <v/>
      </c>
      <c r="E3119">
        <v>2164134</v>
      </c>
      <c r="F3119" t="s">
        <v>9</v>
      </c>
      <c r="G3119" t="str">
        <f>"09167"</f>
        <v>09167</v>
      </c>
      <c r="H3119" t="str">
        <f>""</f>
        <v/>
      </c>
      <c r="I3119">
        <v>1</v>
      </c>
    </row>
    <row r="3120" spans="1:9">
      <c r="A3120">
        <v>2165326</v>
      </c>
      <c r="B3120" t="s">
        <v>9</v>
      </c>
      <c r="C3120" t="str">
        <f>"10934"</f>
        <v>10934</v>
      </c>
      <c r="D3120" t="str">
        <f>""</f>
        <v/>
      </c>
      <c r="E3120">
        <v>2165325</v>
      </c>
      <c r="F3120" t="s">
        <v>9</v>
      </c>
      <c r="G3120" t="str">
        <f>"10933"</f>
        <v>10933</v>
      </c>
      <c r="H3120" t="str">
        <f>""</f>
        <v/>
      </c>
      <c r="I3120">
        <v>1</v>
      </c>
    </row>
    <row r="3121" spans="1:9">
      <c r="A3121">
        <v>2165342</v>
      </c>
      <c r="B3121" t="s">
        <v>9</v>
      </c>
      <c r="C3121" t="str">
        <f>"10967"</f>
        <v>10967</v>
      </c>
      <c r="D3121" t="str">
        <f>""</f>
        <v/>
      </c>
      <c r="E3121">
        <v>2163753</v>
      </c>
      <c r="F3121" t="s">
        <v>9</v>
      </c>
      <c r="G3121" t="str">
        <f>"08579"</f>
        <v>08579</v>
      </c>
      <c r="H3121" t="str">
        <f>""</f>
        <v/>
      </c>
      <c r="I3121">
        <v>1</v>
      </c>
    </row>
    <row r="3122" spans="1:9">
      <c r="A3122">
        <v>2165342</v>
      </c>
      <c r="B3122" t="s">
        <v>9</v>
      </c>
      <c r="C3122" t="str">
        <f>"10967"</f>
        <v>10967</v>
      </c>
      <c r="D3122" t="str">
        <f>""</f>
        <v/>
      </c>
      <c r="E3122">
        <v>2164514</v>
      </c>
      <c r="F3122" t="s">
        <v>9</v>
      </c>
      <c r="G3122" t="str">
        <f>"09780"</f>
        <v>09780</v>
      </c>
      <c r="H3122" t="str">
        <f>""</f>
        <v/>
      </c>
      <c r="I3122">
        <v>1</v>
      </c>
    </row>
    <row r="3123" spans="1:9">
      <c r="A3123">
        <v>2165342</v>
      </c>
      <c r="B3123" t="s">
        <v>9</v>
      </c>
      <c r="C3123" t="str">
        <f>"10967"</f>
        <v>10967</v>
      </c>
      <c r="D3123" t="str">
        <f>""</f>
        <v/>
      </c>
      <c r="E3123">
        <v>2165339</v>
      </c>
      <c r="F3123" t="s">
        <v>9</v>
      </c>
      <c r="G3123" t="str">
        <f>"10953"</f>
        <v>10953</v>
      </c>
      <c r="H3123" t="str">
        <f>""</f>
        <v/>
      </c>
      <c r="I3123">
        <v>1</v>
      </c>
    </row>
    <row r="3124" spans="1:9">
      <c r="A3124">
        <v>2165353</v>
      </c>
      <c r="B3124" t="s">
        <v>9</v>
      </c>
      <c r="C3124" t="str">
        <f>"10987"</f>
        <v>10987</v>
      </c>
      <c r="D3124" t="str">
        <f>""</f>
        <v/>
      </c>
      <c r="E3124">
        <v>2163665</v>
      </c>
      <c r="F3124" t="s">
        <v>9</v>
      </c>
      <c r="G3124" t="str">
        <f>"08467"</f>
        <v>08467</v>
      </c>
      <c r="H3124" t="str">
        <f>""</f>
        <v/>
      </c>
      <c r="I3124">
        <v>1</v>
      </c>
    </row>
    <row r="3125" spans="1:9">
      <c r="A3125">
        <v>2165353</v>
      </c>
      <c r="B3125" t="s">
        <v>9</v>
      </c>
      <c r="C3125" t="str">
        <f>"10987"</f>
        <v>10987</v>
      </c>
      <c r="D3125" t="str">
        <f>""</f>
        <v/>
      </c>
      <c r="E3125">
        <v>2165341</v>
      </c>
      <c r="F3125" t="s">
        <v>9</v>
      </c>
      <c r="G3125" t="str">
        <f>"10963"</f>
        <v>10963</v>
      </c>
      <c r="H3125" t="str">
        <f>""</f>
        <v/>
      </c>
      <c r="I3125">
        <v>1</v>
      </c>
    </row>
    <row r="3126" spans="1:9">
      <c r="A3126">
        <v>2165376</v>
      </c>
      <c r="B3126" t="s">
        <v>9</v>
      </c>
      <c r="C3126" t="str">
        <f>"11025"</f>
        <v>11025</v>
      </c>
      <c r="D3126" t="str">
        <f>""</f>
        <v/>
      </c>
      <c r="E3126">
        <v>2160229</v>
      </c>
      <c r="F3126" t="s">
        <v>9</v>
      </c>
      <c r="G3126" t="str">
        <f>"02560"</f>
        <v>02560</v>
      </c>
      <c r="H3126" t="str">
        <f>""</f>
        <v/>
      </c>
      <c r="I31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table-of-specification-for-kit-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2017-03-07T00:23:51Z</dcterms:created>
  <dcterms:modified xsi:type="dcterms:W3CDTF">2017-03-07T00:23:51Z</dcterms:modified>
</cp:coreProperties>
</file>